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tevewhitley/Desktop/"/>
    </mc:Choice>
  </mc:AlternateContent>
  <xr:revisionPtr revIDLastSave="0" documentId="13_ncr:1_{6E512386-1D1A-8D47-8E13-848BAD0B8ACC}" xr6:coauthVersionLast="47" xr6:coauthVersionMax="47" xr10:uidLastSave="{00000000-0000-0000-0000-000000000000}"/>
  <bookViews>
    <workbookView xWindow="28800" yWindow="500" windowWidth="51200" windowHeight="28300" xr2:uid="{00000000-000D-0000-FFFF-FFFF00000000}"/>
  </bookViews>
  <sheets>
    <sheet name="Manchester+Chester &gt; Cardiff SO" sheetId="1" r:id="rId1"/>
  </sheets>
  <definedNames>
    <definedName name="_xlnm.Print_Titles" localSheetId="0">'Manchester+Chester &gt; Cardiff SO'!$A:$B,'Manchester+Chester &gt; Cardiff SO'!#REF!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Q8" i="1"/>
  <c r="S8" i="1"/>
  <c r="W8" i="1"/>
  <c r="Y8" i="1"/>
  <c r="AB8" i="1"/>
  <c r="AD8" i="1"/>
  <c r="AH8" i="1"/>
  <c r="BC36" i="1"/>
  <c r="BA36" i="1"/>
  <c r="AY36" i="1"/>
  <c r="AV36" i="1"/>
  <c r="AT36" i="1"/>
  <c r="AS36" i="1"/>
  <c r="AO36" i="1"/>
  <c r="AN36" i="1"/>
  <c r="AM36" i="1"/>
  <c r="AJ36" i="1"/>
  <c r="AI36" i="1"/>
  <c r="AH36" i="1"/>
  <c r="AD36" i="1"/>
  <c r="AC36" i="1"/>
  <c r="AB36" i="1"/>
  <c r="Y36" i="1"/>
  <c r="X36" i="1"/>
  <c r="W36" i="1"/>
  <c r="U36" i="1"/>
  <c r="S36" i="1"/>
  <c r="R36" i="1"/>
  <c r="Q36" i="1"/>
  <c r="N36" i="1"/>
  <c r="L36" i="1"/>
  <c r="K36" i="1"/>
  <c r="H36" i="1"/>
  <c r="F36" i="1"/>
  <c r="C36" i="1"/>
  <c r="BC35" i="1"/>
  <c r="BA35" i="1"/>
  <c r="AY35" i="1"/>
  <c r="AV35" i="1"/>
  <c r="AT35" i="1"/>
  <c r="AS35" i="1"/>
  <c r="AO35" i="1"/>
  <c r="AN35" i="1"/>
  <c r="AM35" i="1"/>
  <c r="AJ35" i="1"/>
  <c r="AI35" i="1"/>
  <c r="AH35" i="1"/>
  <c r="AD35" i="1"/>
  <c r="AC35" i="1"/>
  <c r="AB35" i="1"/>
  <c r="Y35" i="1"/>
  <c r="X35" i="1"/>
  <c r="W35" i="1"/>
  <c r="U35" i="1"/>
  <c r="S35" i="1"/>
  <c r="R35" i="1"/>
  <c r="Q35" i="1"/>
  <c r="N35" i="1"/>
  <c r="L35" i="1"/>
  <c r="K35" i="1"/>
  <c r="H35" i="1"/>
  <c r="F35" i="1"/>
  <c r="C35" i="1"/>
  <c r="BC34" i="1"/>
  <c r="BA34" i="1"/>
  <c r="AY34" i="1"/>
  <c r="AV34" i="1"/>
  <c r="AT34" i="1"/>
  <c r="AS34" i="1"/>
  <c r="AO34" i="1"/>
  <c r="AN34" i="1"/>
  <c r="AM34" i="1"/>
  <c r="AJ34" i="1"/>
  <c r="AI34" i="1"/>
  <c r="AH34" i="1"/>
  <c r="AD34" i="1"/>
  <c r="AC34" i="1"/>
  <c r="AB34" i="1"/>
  <c r="Y34" i="1"/>
  <c r="X34" i="1"/>
  <c r="W34" i="1"/>
  <c r="U34" i="1"/>
  <c r="S34" i="1"/>
  <c r="R34" i="1"/>
  <c r="Q34" i="1"/>
  <c r="N34" i="1"/>
  <c r="L34" i="1"/>
  <c r="K34" i="1"/>
  <c r="H34" i="1"/>
  <c r="F34" i="1"/>
  <c r="C34" i="1"/>
  <c r="BC33" i="1"/>
  <c r="BA33" i="1"/>
  <c r="AY33" i="1"/>
  <c r="AV33" i="1"/>
  <c r="AT33" i="1"/>
  <c r="AS33" i="1"/>
  <c r="AO33" i="1"/>
  <c r="AN33" i="1"/>
  <c r="AM33" i="1"/>
  <c r="AJ33" i="1"/>
  <c r="AI33" i="1"/>
  <c r="AH33" i="1"/>
  <c r="AD33" i="1"/>
  <c r="AC33" i="1"/>
  <c r="AB33" i="1"/>
  <c r="Y33" i="1"/>
  <c r="X33" i="1"/>
  <c r="W33" i="1"/>
  <c r="S33" i="1"/>
  <c r="R33" i="1"/>
  <c r="Q33" i="1"/>
  <c r="N33" i="1"/>
  <c r="L33" i="1"/>
  <c r="K33" i="1"/>
  <c r="H33" i="1"/>
  <c r="F33" i="1"/>
  <c r="C33" i="1"/>
  <c r="BA32" i="1"/>
  <c r="AY32" i="1"/>
  <c r="AV32" i="1"/>
  <c r="AS32" i="1"/>
  <c r="AO32" i="1"/>
  <c r="AN32" i="1"/>
  <c r="AM32" i="1"/>
  <c r="AJ32" i="1"/>
  <c r="AI32" i="1"/>
  <c r="AC32" i="1"/>
  <c r="X32" i="1"/>
  <c r="R32" i="1"/>
  <c r="N32" i="1"/>
  <c r="L32" i="1"/>
  <c r="K32" i="1"/>
  <c r="H32" i="1"/>
  <c r="F32" i="1"/>
  <c r="C32" i="1"/>
  <c r="BC31" i="1"/>
  <c r="BA31" i="1"/>
  <c r="AY31" i="1"/>
  <c r="AV31" i="1"/>
  <c r="AT31" i="1"/>
  <c r="AS31" i="1"/>
  <c r="AO31" i="1"/>
  <c r="AN31" i="1"/>
  <c r="AM31" i="1"/>
  <c r="AJ31" i="1"/>
  <c r="AI31" i="1"/>
  <c r="AH31" i="1"/>
  <c r="AD31" i="1"/>
  <c r="AC31" i="1"/>
  <c r="AB31" i="1"/>
  <c r="Y31" i="1"/>
  <c r="X31" i="1"/>
  <c r="W31" i="1"/>
  <c r="S31" i="1"/>
  <c r="R31" i="1"/>
  <c r="Q31" i="1"/>
  <c r="N31" i="1"/>
  <c r="L31" i="1"/>
  <c r="K31" i="1"/>
  <c r="H31" i="1"/>
  <c r="F31" i="1"/>
  <c r="C31" i="1"/>
  <c r="BC30" i="1"/>
  <c r="BA30" i="1"/>
  <c r="AY30" i="1"/>
  <c r="AV30" i="1"/>
  <c r="AT30" i="1"/>
  <c r="AS30" i="1"/>
  <c r="AO30" i="1"/>
  <c r="AN30" i="1"/>
  <c r="AM30" i="1"/>
  <c r="AJ30" i="1"/>
  <c r="AI30" i="1"/>
  <c r="AH30" i="1"/>
  <c r="AD30" i="1"/>
  <c r="AC30" i="1"/>
  <c r="AB30" i="1"/>
  <c r="Y30" i="1"/>
  <c r="X30" i="1"/>
  <c r="W30" i="1"/>
  <c r="U30" i="1"/>
  <c r="S30" i="1"/>
  <c r="R30" i="1"/>
  <c r="Q30" i="1"/>
  <c r="N30" i="1"/>
  <c r="L30" i="1"/>
  <c r="K30" i="1"/>
  <c r="H30" i="1"/>
  <c r="F30" i="1"/>
  <c r="C30" i="1"/>
  <c r="BA29" i="1"/>
  <c r="AY29" i="1"/>
  <c r="AV29" i="1"/>
  <c r="AT29" i="1"/>
  <c r="AS29" i="1"/>
  <c r="AO29" i="1"/>
  <c r="AN29" i="1"/>
  <c r="AM29" i="1"/>
  <c r="AJ29" i="1"/>
  <c r="AI29" i="1"/>
  <c r="AH29" i="1"/>
  <c r="AD29" i="1"/>
  <c r="AC29" i="1"/>
  <c r="AB29" i="1"/>
  <c r="Y29" i="1"/>
  <c r="X29" i="1"/>
  <c r="W29" i="1"/>
  <c r="U29" i="1"/>
  <c r="S29" i="1"/>
  <c r="R29" i="1"/>
  <c r="Q29" i="1"/>
  <c r="N29" i="1"/>
  <c r="L29" i="1"/>
  <c r="K29" i="1"/>
  <c r="H29" i="1"/>
  <c r="F29" i="1"/>
  <c r="BA28" i="1"/>
  <c r="AY28" i="1"/>
  <c r="AV28" i="1"/>
  <c r="AS28" i="1"/>
  <c r="AO28" i="1"/>
  <c r="AN28" i="1"/>
  <c r="AM28" i="1"/>
  <c r="AJ28" i="1"/>
  <c r="AI28" i="1"/>
  <c r="AH28" i="1"/>
  <c r="AD28" i="1"/>
  <c r="AB28" i="1"/>
  <c r="Y28" i="1"/>
  <c r="W28" i="1"/>
  <c r="S28" i="1"/>
  <c r="R28" i="1"/>
  <c r="Q28" i="1"/>
  <c r="N28" i="1"/>
  <c r="L28" i="1"/>
  <c r="K28" i="1"/>
  <c r="H28" i="1"/>
  <c r="F28" i="1"/>
  <c r="BA27" i="1"/>
  <c r="AY27" i="1"/>
  <c r="AV27" i="1"/>
  <c r="AT27" i="1"/>
  <c r="AS27" i="1"/>
  <c r="AO27" i="1"/>
  <c r="AN27" i="1"/>
  <c r="AM27" i="1"/>
  <c r="AJ27" i="1"/>
  <c r="AI27" i="1"/>
  <c r="AH27" i="1"/>
  <c r="AD27" i="1"/>
  <c r="AC27" i="1"/>
  <c r="AB27" i="1"/>
  <c r="Y27" i="1"/>
  <c r="X27" i="1"/>
  <c r="W27" i="1"/>
  <c r="S27" i="1"/>
  <c r="R27" i="1"/>
  <c r="Q27" i="1"/>
  <c r="N27" i="1"/>
  <c r="L27" i="1"/>
  <c r="K27" i="1"/>
  <c r="H27" i="1"/>
  <c r="F27" i="1"/>
  <c r="BA26" i="1"/>
  <c r="AY26" i="1"/>
  <c r="AV26" i="1"/>
  <c r="AT26" i="1"/>
  <c r="AS26" i="1"/>
  <c r="AN26" i="1"/>
  <c r="AM26" i="1"/>
  <c r="AI26" i="1"/>
  <c r="AH26" i="1"/>
  <c r="AC26" i="1"/>
  <c r="AB26" i="1"/>
  <c r="X26" i="1"/>
  <c r="W26" i="1"/>
  <c r="R26" i="1"/>
  <c r="Q26" i="1"/>
  <c r="N26" i="1"/>
  <c r="L26" i="1"/>
  <c r="K26" i="1"/>
  <c r="H26" i="1"/>
  <c r="F26" i="1"/>
  <c r="BA25" i="1"/>
  <c r="AY25" i="1"/>
  <c r="AV25" i="1"/>
  <c r="AT25" i="1"/>
  <c r="AS25" i="1"/>
  <c r="AR25" i="1"/>
  <c r="AN25" i="1"/>
  <c r="AM25" i="1"/>
  <c r="AH25" i="1"/>
  <c r="AE25" i="1"/>
  <c r="AC25" i="1"/>
  <c r="AB25" i="1"/>
  <c r="X25" i="1"/>
  <c r="W25" i="1"/>
  <c r="T25" i="1"/>
  <c r="R25" i="1"/>
  <c r="Q25" i="1"/>
  <c r="N25" i="1"/>
  <c r="L25" i="1"/>
  <c r="K25" i="1"/>
  <c r="H25" i="1"/>
  <c r="F25" i="1"/>
  <c r="E25" i="1"/>
  <c r="BA24" i="1"/>
  <c r="AY24" i="1"/>
  <c r="AV24" i="1"/>
  <c r="AT24" i="1"/>
  <c r="AS24" i="1"/>
  <c r="AR24" i="1"/>
  <c r="AO24" i="1"/>
  <c r="AN24" i="1"/>
  <c r="AM24" i="1"/>
  <c r="AJ24" i="1"/>
  <c r="AI24" i="1"/>
  <c r="AH24" i="1"/>
  <c r="AE24" i="1"/>
  <c r="AD24" i="1"/>
  <c r="AC24" i="1"/>
  <c r="AB24" i="1"/>
  <c r="Y24" i="1"/>
  <c r="X24" i="1"/>
  <c r="W24" i="1"/>
  <c r="U24" i="1"/>
  <c r="T24" i="1"/>
  <c r="S24" i="1"/>
  <c r="R24" i="1"/>
  <c r="Q24" i="1"/>
  <c r="N24" i="1"/>
  <c r="L24" i="1"/>
  <c r="K24" i="1"/>
  <c r="H24" i="1"/>
  <c r="F24" i="1"/>
  <c r="E24" i="1"/>
  <c r="BF23" i="1"/>
  <c r="BD23" i="1"/>
  <c r="BA23" i="1"/>
  <c r="AY23" i="1"/>
  <c r="AX23" i="1"/>
  <c r="AV23" i="1"/>
  <c r="AS23" i="1"/>
  <c r="AP23" i="1"/>
  <c r="AO23" i="1"/>
  <c r="AM23" i="1"/>
  <c r="AK23" i="1"/>
  <c r="AJ23" i="1"/>
  <c r="AH23" i="1"/>
  <c r="AF23" i="1"/>
  <c r="AD23" i="1"/>
  <c r="AB23" i="1"/>
  <c r="Z23" i="1"/>
  <c r="Y23" i="1"/>
  <c r="W23" i="1"/>
  <c r="V23" i="1"/>
  <c r="S23" i="1"/>
  <c r="Q23" i="1"/>
  <c r="O23" i="1"/>
  <c r="N23" i="1"/>
  <c r="M23" i="1"/>
  <c r="K23" i="1"/>
  <c r="G23" i="1"/>
  <c r="F23" i="1"/>
  <c r="D23" i="1"/>
  <c r="BF22" i="1"/>
  <c r="BD22" i="1"/>
  <c r="BA22" i="1"/>
  <c r="AX22" i="1"/>
  <c r="AP22" i="1"/>
  <c r="AK22" i="1"/>
  <c r="AF22" i="1"/>
  <c r="Z22" i="1"/>
  <c r="V22" i="1"/>
  <c r="O22" i="1"/>
  <c r="M22" i="1"/>
  <c r="G22" i="1"/>
  <c r="BF21" i="1"/>
  <c r="BD21" i="1"/>
  <c r="BA21" i="1"/>
  <c r="AY21" i="1"/>
  <c r="AX21" i="1"/>
  <c r="AS21" i="1"/>
  <c r="AP21" i="1"/>
  <c r="AM21" i="1"/>
  <c r="AK21" i="1"/>
  <c r="AF21" i="1"/>
  <c r="Z21" i="1"/>
  <c r="V21" i="1"/>
  <c r="O21" i="1"/>
  <c r="M21" i="1"/>
  <c r="K21" i="1"/>
  <c r="G21" i="1"/>
  <c r="BF20" i="1"/>
  <c r="BD20" i="1"/>
  <c r="BA20" i="1"/>
  <c r="AX20" i="1"/>
  <c r="AP20" i="1"/>
  <c r="AK20" i="1"/>
  <c r="AF20" i="1"/>
  <c r="Z20" i="1"/>
  <c r="V20" i="1"/>
  <c r="O20" i="1"/>
  <c r="M20" i="1"/>
  <c r="G20" i="1"/>
  <c r="BF19" i="1"/>
  <c r="BD19" i="1"/>
  <c r="BA19" i="1"/>
  <c r="AY19" i="1"/>
  <c r="AX19" i="1"/>
  <c r="AS19" i="1"/>
  <c r="AP19" i="1"/>
  <c r="AM19" i="1"/>
  <c r="AK19" i="1"/>
  <c r="AH19" i="1"/>
  <c r="AF19" i="1"/>
  <c r="AB19" i="1"/>
  <c r="Z19" i="1"/>
  <c r="W19" i="1"/>
  <c r="V19" i="1"/>
  <c r="Q19" i="1"/>
  <c r="O19" i="1"/>
  <c r="M19" i="1"/>
  <c r="K19" i="1"/>
  <c r="G19" i="1"/>
  <c r="BF18" i="1"/>
  <c r="BD18" i="1"/>
  <c r="BA18" i="1"/>
  <c r="AX18" i="1"/>
  <c r="AP18" i="1"/>
  <c r="AK18" i="1"/>
  <c r="AF18" i="1"/>
  <c r="Z18" i="1"/>
  <c r="V18" i="1"/>
  <c r="O18" i="1"/>
  <c r="M18" i="1"/>
  <c r="G18" i="1"/>
  <c r="BF17" i="1"/>
  <c r="BD17" i="1"/>
  <c r="BA17" i="1"/>
  <c r="AY17" i="1"/>
  <c r="AX17" i="1"/>
  <c r="AV17" i="1"/>
  <c r="AS17" i="1"/>
  <c r="AP17" i="1"/>
  <c r="AO17" i="1"/>
  <c r="AM17" i="1"/>
  <c r="AK17" i="1"/>
  <c r="AH17" i="1"/>
  <c r="AF17" i="1"/>
  <c r="AB17" i="1"/>
  <c r="Z17" i="1"/>
  <c r="W17" i="1"/>
  <c r="V17" i="1"/>
  <c r="Q17" i="1"/>
  <c r="O17" i="1"/>
  <c r="N17" i="1"/>
  <c r="M17" i="1"/>
  <c r="K17" i="1"/>
  <c r="G17" i="1"/>
  <c r="BF16" i="1"/>
  <c r="BD16" i="1"/>
  <c r="BA16" i="1"/>
  <c r="AY16" i="1"/>
  <c r="AX16" i="1"/>
  <c r="AV16" i="1"/>
  <c r="AS16" i="1"/>
  <c r="AP16" i="1"/>
  <c r="AO16" i="1"/>
  <c r="AM16" i="1"/>
  <c r="AK16" i="1"/>
  <c r="AJ16" i="1"/>
  <c r="AH16" i="1"/>
  <c r="AF16" i="1"/>
  <c r="AD16" i="1"/>
  <c r="AB16" i="1"/>
  <c r="Z16" i="1"/>
  <c r="Y16" i="1"/>
  <c r="W16" i="1"/>
  <c r="V16" i="1"/>
  <c r="S16" i="1"/>
  <c r="Q16" i="1"/>
  <c r="O16" i="1"/>
  <c r="N16" i="1"/>
  <c r="M16" i="1"/>
  <c r="K16" i="1"/>
  <c r="G16" i="1"/>
  <c r="F16" i="1"/>
  <c r="BF15" i="1"/>
  <c r="BD15" i="1"/>
  <c r="BA15" i="1"/>
  <c r="AY15" i="1"/>
  <c r="AV15" i="1"/>
  <c r="AS15" i="1"/>
  <c r="AO15" i="1"/>
  <c r="AM15" i="1"/>
  <c r="AJ15" i="1"/>
  <c r="AH15" i="1"/>
  <c r="AD15" i="1"/>
  <c r="AB15" i="1"/>
  <c r="Y15" i="1"/>
  <c r="W15" i="1"/>
  <c r="S15" i="1"/>
  <c r="Q15" i="1"/>
  <c r="N15" i="1"/>
  <c r="BF8" i="1"/>
  <c r="BD8" i="1"/>
  <c r="BA8" i="1"/>
  <c r="AY8" i="1"/>
  <c r="AV8" i="1"/>
  <c r="AS8" i="1"/>
  <c r="AO8" i="1"/>
  <c r="AM8" i="1"/>
  <c r="AJ8" i="1"/>
  <c r="BF7" i="1"/>
  <c r="BD7" i="1"/>
  <c r="BA7" i="1"/>
  <c r="AY7" i="1"/>
  <c r="AV7" i="1"/>
  <c r="AS7" i="1"/>
  <c r="AO7" i="1"/>
  <c r="AM7" i="1"/>
  <c r="AJ7" i="1"/>
  <c r="AH7" i="1"/>
  <c r="AD7" i="1"/>
  <c r="AB7" i="1"/>
  <c r="Y7" i="1"/>
  <c r="W7" i="1"/>
  <c r="S7" i="1"/>
  <c r="Q7" i="1"/>
  <c r="N7" i="1"/>
  <c r="BF6" i="1"/>
  <c r="BD6" i="1"/>
  <c r="BA6" i="1"/>
  <c r="AY6" i="1"/>
  <c r="AV6" i="1"/>
  <c r="AS6" i="1"/>
  <c r="AO6" i="1"/>
  <c r="AM6" i="1"/>
  <c r="AJ6" i="1"/>
  <c r="AH6" i="1"/>
  <c r="AD6" i="1"/>
  <c r="AB6" i="1"/>
  <c r="Y6" i="1"/>
  <c r="W6" i="1"/>
  <c r="S6" i="1"/>
  <c r="Q6" i="1"/>
  <c r="N6" i="1"/>
  <c r="BF2" i="1"/>
  <c r="BD2" i="1"/>
  <c r="BC2" i="1"/>
  <c r="BA2" i="1"/>
  <c r="AY2" i="1"/>
  <c r="AX2" i="1"/>
  <c r="AV2" i="1"/>
  <c r="AT2" i="1"/>
  <c r="AS2" i="1"/>
  <c r="AR2" i="1"/>
  <c r="AP2" i="1"/>
  <c r="AO2" i="1"/>
  <c r="AN2" i="1"/>
  <c r="AM2" i="1"/>
  <c r="AK2" i="1"/>
  <c r="AJ2" i="1"/>
  <c r="AI2" i="1"/>
  <c r="AH2" i="1"/>
  <c r="AF2" i="1"/>
  <c r="AE2" i="1"/>
  <c r="AD2" i="1"/>
  <c r="AC2" i="1"/>
  <c r="AB2" i="1"/>
  <c r="Z2" i="1"/>
  <c r="Y2" i="1"/>
  <c r="X2" i="1"/>
  <c r="W2" i="1"/>
  <c r="V2" i="1"/>
  <c r="U2" i="1"/>
  <c r="T2" i="1"/>
  <c r="S2" i="1"/>
  <c r="R2" i="1"/>
  <c r="Q2" i="1"/>
  <c r="O2" i="1"/>
  <c r="N2" i="1"/>
  <c r="M2" i="1"/>
  <c r="L2" i="1"/>
  <c r="K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<sst xmlns="http://schemas.openxmlformats.org/spreadsheetml/2006/main" count="1478" uniqueCount="233">
  <si>
    <t>TID</t>
  </si>
  <si>
    <t>1B34DC</t>
  </si>
  <si>
    <t>2B07DB</t>
  </si>
  <si>
    <t>1I00ED</t>
  </si>
  <si>
    <t>2V04DB</t>
  </si>
  <si>
    <t>1V31DB</t>
  </si>
  <si>
    <t>2J40DB</t>
  </si>
  <si>
    <t>1V89DC</t>
  </si>
  <si>
    <t>1V32DB</t>
  </si>
  <si>
    <t>1V90DB</t>
  </si>
  <si>
    <t>2J44DB</t>
  </si>
  <si>
    <t>1V33DB</t>
  </si>
  <si>
    <t>1I06EB</t>
  </si>
  <si>
    <t>1V35DB</t>
  </si>
  <si>
    <t>1V92DB</t>
  </si>
  <si>
    <t>1V37DB</t>
  </si>
  <si>
    <t>2V08DB</t>
  </si>
  <si>
    <t>1V93DB</t>
  </si>
  <si>
    <t>2J48DB</t>
  </si>
  <si>
    <t>1V38DB</t>
  </si>
  <si>
    <t>1V94DB</t>
  </si>
  <si>
    <t>1V39DB</t>
  </si>
  <si>
    <t>2J54DB</t>
  </si>
  <si>
    <t>1V40DB</t>
  </si>
  <si>
    <t>1V95DB</t>
  </si>
  <si>
    <t>1V42DC</t>
  </si>
  <si>
    <t>2V12DB</t>
  </si>
  <si>
    <t>2J56DB</t>
  </si>
  <si>
    <t>1V44DC</t>
  </si>
  <si>
    <t>1V96DB</t>
  </si>
  <si>
    <t>1V46DC</t>
  </si>
  <si>
    <t>2J60DB</t>
  </si>
  <si>
    <t>1V48DC</t>
  </si>
  <si>
    <t>1V97DB</t>
  </si>
  <si>
    <t>1V50DC</t>
  </si>
  <si>
    <t>2J66DB</t>
  </si>
  <si>
    <t>2V16DB</t>
  </si>
  <si>
    <t>1V58DC</t>
  </si>
  <si>
    <t>1V98DB</t>
  </si>
  <si>
    <t>1V62DC</t>
  </si>
  <si>
    <t>2J70DB</t>
  </si>
  <si>
    <t>1V64DC</t>
  </si>
  <si>
    <t>1V66DC</t>
  </si>
  <si>
    <t>1J74DB</t>
  </si>
  <si>
    <t>1J76EW</t>
  </si>
  <si>
    <t>Departure Time</t>
  </si>
  <si>
    <t>Origin</t>
  </si>
  <si>
    <t>Hereford</t>
  </si>
  <si>
    <t>Shrewsbury</t>
  </si>
  <si>
    <t>Chester</t>
  </si>
  <si>
    <t>Crewe</t>
  </si>
  <si>
    <t>Holyhead</t>
  </si>
  <si>
    <t>Manchester Piccadilly</t>
  </si>
  <si>
    <t>Destination</t>
  </si>
  <si>
    <t>Cardiff Central</t>
  </si>
  <si>
    <t>Birmingham International</t>
  </si>
  <si>
    <t>Swansea</t>
  </si>
  <si>
    <t>Fishguard Harbour</t>
  </si>
  <si>
    <t>Milford Haven</t>
  </si>
  <si>
    <t>Pembroke Dock</t>
  </si>
  <si>
    <t>Carmarthen</t>
  </si>
  <si>
    <t>TOC</t>
  </si>
  <si>
    <t>AW</t>
  </si>
  <si>
    <t>dep</t>
  </si>
  <si>
    <t>.....</t>
  </si>
  <si>
    <t>Stockport</t>
  </si>
  <si>
    <t>arr</t>
  </si>
  <si>
    <t>.</t>
  </si>
  <si>
    <t>Wilmslow</t>
  </si>
  <si>
    <t>Nantwich</t>
  </si>
  <si>
    <t>Wrenbury</t>
  </si>
  <si>
    <t>Whitchurch (Shropshire)</t>
  </si>
  <si>
    <t>Prees</t>
  </si>
  <si>
    <t>Wem</t>
  </si>
  <si>
    <t>Yorton</t>
  </si>
  <si>
    <t>Church Stretton</t>
  </si>
  <si>
    <t>Craven Arms</t>
  </si>
  <si>
    <t>Ludlow</t>
  </si>
  <si>
    <t>Leominster</t>
  </si>
  <si>
    <t>Abergavenny</t>
  </si>
  <si>
    <t>Pontypool</t>
  </si>
  <si>
    <t>Cwmbran</t>
  </si>
  <si>
    <t>Newport (South Wales)</t>
  </si>
  <si>
    <t>Wrexham General</t>
  </si>
  <si>
    <t>Ruabon</t>
  </si>
  <si>
    <t>Chirk</t>
  </si>
  <si>
    <t>Gobowen</t>
  </si>
  <si>
    <t>04 22</t>
  </si>
  <si>
    <t>04 45</t>
  </si>
  <si>
    <t>04 48</t>
  </si>
  <si>
    <t>1I02ED</t>
  </si>
  <si>
    <t>05 26</t>
  </si>
  <si>
    <t>05 42</t>
  </si>
  <si>
    <t>05 43</t>
  </si>
  <si>
    <t>05 50</t>
  </si>
  <si>
    <t>05 56</t>
  </si>
  <si>
    <t>06 01</t>
  </si>
  <si>
    <t>06 02</t>
  </si>
  <si>
    <t>06 26</t>
  </si>
  <si>
    <t>2J80EL</t>
  </si>
  <si>
    <t>05 45</t>
  </si>
  <si>
    <t>06 18</t>
  </si>
  <si>
    <t>06 33</t>
  </si>
  <si>
    <t>06 40</t>
  </si>
  <si>
    <t>06 47</t>
  </si>
  <si>
    <t>06 52</t>
  </si>
  <si>
    <t>07 12</t>
  </si>
  <si>
    <t>1J81FL</t>
  </si>
  <si>
    <t>06 04</t>
  </si>
  <si>
    <t>Llandudno</t>
  </si>
  <si>
    <t>07 28</t>
  </si>
  <si>
    <t>07 42</t>
  </si>
  <si>
    <t>07 44</t>
  </si>
  <si>
    <t>07 51</t>
  </si>
  <si>
    <t>07 57</t>
  </si>
  <si>
    <t>08 03</t>
  </si>
  <si>
    <t>08 25</t>
  </si>
  <si>
    <t>08 20</t>
  </si>
  <si>
    <t>08 34</t>
  </si>
  <si>
    <t>08 41</t>
  </si>
  <si>
    <t>08 48</t>
  </si>
  <si>
    <t>08 53</t>
  </si>
  <si>
    <t>09 12</t>
  </si>
  <si>
    <t>09 24</t>
  </si>
  <si>
    <t>09 38</t>
  </si>
  <si>
    <t>09 45</t>
  </si>
  <si>
    <t>09 52</t>
  </si>
  <si>
    <t>09 57</t>
  </si>
  <si>
    <t>10 16</t>
  </si>
  <si>
    <t>10 20</t>
  </si>
  <si>
    <t>10 34</t>
  </si>
  <si>
    <t>10 41</t>
  </si>
  <si>
    <t>10 48</t>
  </si>
  <si>
    <t>10 53</t>
  </si>
  <si>
    <t>11 12</t>
  </si>
  <si>
    <t>11 28</t>
  </si>
  <si>
    <t>11 42</t>
  </si>
  <si>
    <t>11 43</t>
  </si>
  <si>
    <t>11 50</t>
  </si>
  <si>
    <t>11 56</t>
  </si>
  <si>
    <t>12 02</t>
  </si>
  <si>
    <t>12 22</t>
  </si>
  <si>
    <t>1I14ED</t>
  </si>
  <si>
    <t>09 23</t>
  </si>
  <si>
    <t>12 25</t>
  </si>
  <si>
    <t>12 39</t>
  </si>
  <si>
    <t>12 46</t>
  </si>
  <si>
    <t>12 53</t>
  </si>
  <si>
    <t>12 58</t>
  </si>
  <si>
    <t>13 18</t>
  </si>
  <si>
    <t>13 27</t>
  </si>
  <si>
    <t>13 43</t>
  </si>
  <si>
    <t>13 45</t>
  </si>
  <si>
    <t>13 51</t>
  </si>
  <si>
    <t>13 58</t>
  </si>
  <si>
    <t>14 03</t>
  </si>
  <si>
    <t>14 23</t>
  </si>
  <si>
    <t>1I18ED</t>
  </si>
  <si>
    <t>11 27</t>
  </si>
  <si>
    <t>14 22</t>
  </si>
  <si>
    <t>14 36</t>
  </si>
  <si>
    <t>14 43</t>
  </si>
  <si>
    <t>14 50</t>
  </si>
  <si>
    <t>14 55</t>
  </si>
  <si>
    <t>15 14</t>
  </si>
  <si>
    <t>1I22ED</t>
  </si>
  <si>
    <t>15 27</t>
  </si>
  <si>
    <t>15 41</t>
  </si>
  <si>
    <t>15 42</t>
  </si>
  <si>
    <t>15 49</t>
  </si>
  <si>
    <t>15 55</t>
  </si>
  <si>
    <t>16 01</t>
  </si>
  <si>
    <t>16 21</t>
  </si>
  <si>
    <t>16 24</t>
  </si>
  <si>
    <t>16 38</t>
  </si>
  <si>
    <t>16 45</t>
  </si>
  <si>
    <t>16 52</t>
  </si>
  <si>
    <t>16 57</t>
  </si>
  <si>
    <t>17 16</t>
  </si>
  <si>
    <t>1I26ED</t>
  </si>
  <si>
    <t>15 30</t>
  </si>
  <si>
    <t>17 31</t>
  </si>
  <si>
    <t>17 45</t>
  </si>
  <si>
    <t>17 46</t>
  </si>
  <si>
    <t>17 53</t>
  </si>
  <si>
    <t>17 59</t>
  </si>
  <si>
    <t>18 05</t>
  </si>
  <si>
    <t>18 27</t>
  </si>
  <si>
    <t>18 29</t>
  </si>
  <si>
    <t>18 43</t>
  </si>
  <si>
    <t>18 50</t>
  </si>
  <si>
    <t>18 57</t>
  </si>
  <si>
    <t>19 02</t>
  </si>
  <si>
    <t>19 22</t>
  </si>
  <si>
    <t>1D11DC</t>
  </si>
  <si>
    <t>17 47</t>
  </si>
  <si>
    <t>Liverpool Lime Street HL/ML</t>
  </si>
  <si>
    <t>18 35</t>
  </si>
  <si>
    <t>18 51</t>
  </si>
  <si>
    <t>1J70ED</t>
  </si>
  <si>
    <t>17 20</t>
  </si>
  <si>
    <t>19 27</t>
  </si>
  <si>
    <t>19 41</t>
  </si>
  <si>
    <t>19 42</t>
  </si>
  <si>
    <t>19 48</t>
  </si>
  <si>
    <t>19 55</t>
  </si>
  <si>
    <t>20 00</t>
  </si>
  <si>
    <t>20 19</t>
  </si>
  <si>
    <t>1J72ED</t>
  </si>
  <si>
    <t>20 40</t>
  </si>
  <si>
    <t>20 54</t>
  </si>
  <si>
    <t>21 01</t>
  </si>
  <si>
    <t>21 08</t>
  </si>
  <si>
    <t>21 13</t>
  </si>
  <si>
    <t>21 33</t>
  </si>
  <si>
    <t>1G76ED</t>
  </si>
  <si>
    <t>19 20</t>
  </si>
  <si>
    <t>Birmingham New Street</t>
  </si>
  <si>
    <t>21 24</t>
  </si>
  <si>
    <t>21 39</t>
  </si>
  <si>
    <t>21 46</t>
  </si>
  <si>
    <t>21 52</t>
  </si>
  <si>
    <t>21 58</t>
  </si>
  <si>
    <t>22 17</t>
  </si>
  <si>
    <t>2J99ED</t>
  </si>
  <si>
    <t>22 25</t>
  </si>
  <si>
    <t>22 39</t>
  </si>
  <si>
    <t>22 40</t>
  </si>
  <si>
    <t>22 47</t>
  </si>
  <si>
    <t>22 53</t>
  </si>
  <si>
    <t>22 59</t>
  </si>
  <si>
    <t>23 18</t>
  </si>
  <si>
    <t xml:space="preserve">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</si>
</sst>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C0C0C0"/>
      </right>
      <top/>
      <bottom style="medium">
        <color rgb="FF000000"/>
      </bottom>
      <diagonal/>
    </border>
    <border>
      <left/>
      <right style="medium">
        <color rgb="FFC0C0C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 style="medium">
        <color rgb="FFC0C0C0"/>
      </right>
      <top/>
      <bottom style="medium">
        <color indexed="64"/>
      </bottom>
      <diagonal/>
    </border>
    <border>
      <left/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 indent="1"/>
    </xf>
    <xf numFmtId="0" fontId="19" fillId="33" borderId="13" xfId="0" applyFont="1" applyFill="1" applyBorder="1" applyAlignment="1">
      <alignment vertical="top" wrapText="1"/>
    </xf>
    <xf numFmtId="0" fontId="18" fillId="33" borderId="13" xfId="0" applyFont="1" applyFill="1" applyBorder="1" applyAlignment="1">
      <alignment vertical="top" wrapText="1"/>
    </xf>
    <xf numFmtId="0" fontId="19" fillId="33" borderId="11" xfId="0" applyFont="1" applyFill="1" applyBorder="1" applyAlignment="1">
      <alignment horizontal="center" vertical="top" wrapText="1" indent="1"/>
    </xf>
    <xf numFmtId="0" fontId="18" fillId="33" borderId="11" xfId="0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vertical="top" wrapText="1"/>
    </xf>
    <xf numFmtId="0" fontId="19" fillId="33" borderId="18" xfId="0" applyFont="1" applyFill="1" applyBorder="1" applyAlignment="1">
      <alignment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8" fillId="33" borderId="16" xfId="0" applyFont="1" applyFill="1" applyBorder="1" applyAlignment="1">
      <alignment horizontal="center" vertical="top" wrapText="1"/>
    </xf>
    <xf numFmtId="0" fontId="19" fillId="33" borderId="15" xfId="0" applyFont="1" applyFill="1" applyBorder="1" applyAlignment="1">
      <alignment horizontal="center" vertical="top" wrapText="1" indent="1"/>
    </xf>
    <xf numFmtId="0" fontId="18" fillId="33" borderId="17" xfId="0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vertical="top" wrapText="1"/>
    </xf>
    <xf numFmtId="0" fontId="19" fillId="33" borderId="17" xfId="0" applyFont="1" applyFill="1" applyBorder="1" applyAlignment="1">
      <alignment horizontal="center" vertical="top" wrapText="1" indent="1"/>
    </xf>
    <xf numFmtId="0" fontId="19" fillId="33" borderId="17" xfId="0" applyFont="1" applyFill="1" applyBorder="1" applyAlignment="1">
      <alignment horizontal="center" vertical="top" wrapText="1"/>
    </xf>
    <xf numFmtId="0" fontId="19" fillId="33" borderId="16" xfId="0" applyFont="1" applyFill="1" applyBorder="1" applyAlignment="1">
      <alignment horizontal="center" vertical="top" wrapText="1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6"/>
  <sheetViews>
    <sheetView showGridLines="0" tabSelected="1" zoomScale="2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21.5" customWidth="1"/>
    <col min="2" max="2" width="3.5" customWidth="1"/>
    <col min="3" max="58" width="9.6640625" customWidth="1"/>
  </cols>
  <sheetData>
    <row r="1" spans="1:58" ht="16" thickBot="1" x14ac:dyDescent="0.25">
      <c r="A1" s="1" t="s">
        <v>0</v>
      </c>
      <c r="B1" s="2"/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90</v>
      </c>
      <c r="J1" s="3" t="s">
        <v>99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107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142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157</v>
      </c>
      <c r="AH1" s="3" t="s">
        <v>28</v>
      </c>
      <c r="AI1" s="3" t="s">
        <v>29</v>
      </c>
      <c r="AJ1" s="3" t="s">
        <v>30</v>
      </c>
      <c r="AK1" s="3" t="s">
        <v>31</v>
      </c>
      <c r="AL1" s="3" t="s">
        <v>165</v>
      </c>
      <c r="AM1" s="3" t="s">
        <v>32</v>
      </c>
      <c r="AN1" s="3" t="s">
        <v>33</v>
      </c>
      <c r="AO1" s="3" t="s">
        <v>34</v>
      </c>
      <c r="AP1" s="3" t="s">
        <v>35</v>
      </c>
      <c r="AQ1" s="3" t="s">
        <v>179</v>
      </c>
      <c r="AR1" s="3" t="s">
        <v>36</v>
      </c>
      <c r="AS1" s="3" t="s">
        <v>37</v>
      </c>
      <c r="AT1" s="3" t="s">
        <v>38</v>
      </c>
      <c r="AU1" s="3" t="s">
        <v>194</v>
      </c>
      <c r="AV1" s="3" t="s">
        <v>39</v>
      </c>
      <c r="AW1" s="3" t="s">
        <v>199</v>
      </c>
      <c r="AX1" s="3" t="s">
        <v>40</v>
      </c>
      <c r="AY1" s="3" t="s">
        <v>41</v>
      </c>
      <c r="AZ1" s="3" t="s">
        <v>208</v>
      </c>
      <c r="BA1" s="3" t="s">
        <v>42</v>
      </c>
      <c r="BB1" s="3" t="s">
        <v>215</v>
      </c>
      <c r="BC1" s="3" t="s">
        <v>1</v>
      </c>
      <c r="BD1" s="3" t="s">
        <v>43</v>
      </c>
      <c r="BE1" s="3" t="s">
        <v>224</v>
      </c>
      <c r="BF1" s="3" t="s">
        <v>44</v>
      </c>
    </row>
    <row r="2" spans="1:58" x14ac:dyDescent="0.2">
      <c r="A2" s="1" t="s">
        <v>45</v>
      </c>
      <c r="B2" s="2"/>
      <c r="C2" s="4" t="str">
        <f>"05 30"</f>
        <v>05 30</v>
      </c>
      <c r="D2" s="4" t="str">
        <f>"04 22"</f>
        <v>04 22</v>
      </c>
      <c r="E2" s="4" t="str">
        <f>"05 28"</f>
        <v>05 28</v>
      </c>
      <c r="F2" s="4" t="str">
        <f>"05 12"</f>
        <v>05 12</v>
      </c>
      <c r="G2" s="4" t="str">
        <f>"05 19"</f>
        <v>05 19</v>
      </c>
      <c r="H2" s="4" t="str">
        <f>"06 10"</f>
        <v>06 10</v>
      </c>
      <c r="I2" s="4" t="s">
        <v>91</v>
      </c>
      <c r="J2" s="4" t="s">
        <v>100</v>
      </c>
      <c r="K2" s="4" t="str">
        <f>"05 57"</f>
        <v>05 57</v>
      </c>
      <c r="L2" s="4" t="str">
        <f>"04 21"</f>
        <v>04 21</v>
      </c>
      <c r="M2" s="4" t="str">
        <f>"06 36"</f>
        <v>06 36</v>
      </c>
      <c r="N2" s="4" t="str">
        <f>"06 27"</f>
        <v>06 27</v>
      </c>
      <c r="O2" s="4" t="str">
        <f>"07 34"</f>
        <v>07 34</v>
      </c>
      <c r="P2" s="4" t="s">
        <v>108</v>
      </c>
      <c r="Q2" s="4" t="str">
        <f>"07 30"</f>
        <v>07 30</v>
      </c>
      <c r="R2" s="4" t="str">
        <f>"06 20"</f>
        <v>06 20</v>
      </c>
      <c r="S2" s="4" t="str">
        <f>"08 30"</f>
        <v>08 30</v>
      </c>
      <c r="T2" s="4" t="str">
        <f>"10 00"</f>
        <v>10 00</v>
      </c>
      <c r="U2" s="4" t="str">
        <f>"07 24"</f>
        <v>07 24</v>
      </c>
      <c r="V2" s="4" t="str">
        <f>"09 19"</f>
        <v>09 19</v>
      </c>
      <c r="W2" s="4" t="str">
        <f>"09 30"</f>
        <v>09 30</v>
      </c>
      <c r="X2" s="4" t="str">
        <f>"08 13"</f>
        <v>08 13</v>
      </c>
      <c r="Y2" s="4" t="str">
        <f>"10 30"</f>
        <v>10 30</v>
      </c>
      <c r="Z2" s="4" t="str">
        <f>"11 19"</f>
        <v>11 19</v>
      </c>
      <c r="AA2" s="4" t="s">
        <v>143</v>
      </c>
      <c r="AB2" s="4" t="str">
        <f>"11 30"</f>
        <v>11 30</v>
      </c>
      <c r="AC2" s="4" t="str">
        <f>"10 39"</f>
        <v>10 39</v>
      </c>
      <c r="AD2" s="4" t="str">
        <f>"12 30"</f>
        <v>12 30</v>
      </c>
      <c r="AE2" s="4" t="str">
        <f>"13 55"</f>
        <v>13 55</v>
      </c>
      <c r="AF2" s="4" t="str">
        <f>"13 19"</f>
        <v>13 19</v>
      </c>
      <c r="AG2" s="4" t="s">
        <v>158</v>
      </c>
      <c r="AH2" s="4" t="str">
        <f>"13 30"</f>
        <v>13 30</v>
      </c>
      <c r="AI2" s="4" t="str">
        <f>"12 33"</f>
        <v>12 33</v>
      </c>
      <c r="AJ2" s="4" t="str">
        <f>"14 30"</f>
        <v>14 30</v>
      </c>
      <c r="AK2" s="4" t="str">
        <f>"15 19"</f>
        <v>15 19</v>
      </c>
      <c r="AL2" s="4" t="s">
        <v>150</v>
      </c>
      <c r="AM2" s="4" t="str">
        <f>"15 30"</f>
        <v>15 30</v>
      </c>
      <c r="AN2" s="4" t="str">
        <f>"14 30"</f>
        <v>14 30</v>
      </c>
      <c r="AO2" s="4" t="str">
        <f>"16 30"</f>
        <v>16 30</v>
      </c>
      <c r="AP2" s="4" t="str">
        <f>"17 19"</f>
        <v>17 19</v>
      </c>
      <c r="AQ2" s="4" t="s">
        <v>180</v>
      </c>
      <c r="AR2" s="4" t="str">
        <f>"18 35"</f>
        <v>18 35</v>
      </c>
      <c r="AS2" s="4" t="str">
        <f>"17 30"</f>
        <v>17 30</v>
      </c>
      <c r="AT2" s="4" t="str">
        <f>"16 30"</f>
        <v>16 30</v>
      </c>
      <c r="AU2" s="4" t="s">
        <v>195</v>
      </c>
      <c r="AV2" s="4" t="str">
        <f>"18 30"</f>
        <v>18 30</v>
      </c>
      <c r="AW2" s="4" t="s">
        <v>200</v>
      </c>
      <c r="AX2" s="4" t="str">
        <f>"19 36"</f>
        <v>19 36</v>
      </c>
      <c r="AY2" s="4" t="str">
        <f>"19 30"</f>
        <v>19 30</v>
      </c>
      <c r="AZ2" s="4" t="s">
        <v>209</v>
      </c>
      <c r="BA2" s="4" t="str">
        <f>"20 30"</f>
        <v>20 30</v>
      </c>
      <c r="BB2" s="4" t="s">
        <v>216</v>
      </c>
      <c r="BC2" s="4" t="str">
        <f>"23 16"</f>
        <v>23 16</v>
      </c>
      <c r="BD2" s="4" t="str">
        <f>"21 30"</f>
        <v>21 30</v>
      </c>
      <c r="BE2" s="4" t="s">
        <v>225</v>
      </c>
      <c r="BF2" s="4" t="str">
        <f>"22 33"</f>
        <v>22 33</v>
      </c>
    </row>
    <row r="3" spans="1:58" ht="24" x14ac:dyDescent="0.2">
      <c r="A3" s="1" t="s">
        <v>46</v>
      </c>
      <c r="B3" s="2"/>
      <c r="C3" s="4" t="s">
        <v>47</v>
      </c>
      <c r="D3" s="4" t="s">
        <v>49</v>
      </c>
      <c r="E3" s="4" t="s">
        <v>48</v>
      </c>
      <c r="F3" s="4" t="s">
        <v>50</v>
      </c>
      <c r="G3" s="4" t="s">
        <v>50</v>
      </c>
      <c r="H3" s="4" t="s">
        <v>48</v>
      </c>
      <c r="I3" s="4" t="s">
        <v>49</v>
      </c>
      <c r="J3" s="4" t="s">
        <v>49</v>
      </c>
      <c r="K3" s="4" t="s">
        <v>50</v>
      </c>
      <c r="L3" s="4" t="s">
        <v>51</v>
      </c>
      <c r="M3" s="4" t="s">
        <v>50</v>
      </c>
      <c r="N3" s="4" t="s">
        <v>52</v>
      </c>
      <c r="O3" s="4" t="s">
        <v>50</v>
      </c>
      <c r="P3" s="4" t="s">
        <v>109</v>
      </c>
      <c r="Q3" s="4" t="s">
        <v>52</v>
      </c>
      <c r="R3" s="4" t="s">
        <v>51</v>
      </c>
      <c r="S3" s="4" t="s">
        <v>52</v>
      </c>
      <c r="T3" s="4" t="s">
        <v>48</v>
      </c>
      <c r="U3" s="4" t="s">
        <v>51</v>
      </c>
      <c r="V3" s="4" t="s">
        <v>50</v>
      </c>
      <c r="W3" s="4" t="s">
        <v>52</v>
      </c>
      <c r="X3" s="4" t="s">
        <v>51</v>
      </c>
      <c r="Y3" s="4" t="s">
        <v>52</v>
      </c>
      <c r="Z3" s="4" t="s">
        <v>50</v>
      </c>
      <c r="AA3" s="4" t="s">
        <v>51</v>
      </c>
      <c r="AB3" s="4" t="s">
        <v>52</v>
      </c>
      <c r="AC3" s="4" t="s">
        <v>51</v>
      </c>
      <c r="AD3" s="4" t="s">
        <v>52</v>
      </c>
      <c r="AE3" s="4" t="s">
        <v>48</v>
      </c>
      <c r="AF3" s="4" t="s">
        <v>50</v>
      </c>
      <c r="AG3" s="4" t="s">
        <v>51</v>
      </c>
      <c r="AH3" s="4" t="s">
        <v>52</v>
      </c>
      <c r="AI3" s="4" t="s">
        <v>51</v>
      </c>
      <c r="AJ3" s="4" t="s">
        <v>52</v>
      </c>
      <c r="AK3" s="4" t="s">
        <v>50</v>
      </c>
      <c r="AL3" s="4" t="s">
        <v>51</v>
      </c>
      <c r="AM3" s="4" t="s">
        <v>52</v>
      </c>
      <c r="AN3" s="4" t="s">
        <v>51</v>
      </c>
      <c r="AO3" s="4" t="s">
        <v>52</v>
      </c>
      <c r="AP3" s="4" t="s">
        <v>50</v>
      </c>
      <c r="AQ3" s="4" t="s">
        <v>51</v>
      </c>
      <c r="AR3" s="4" t="s">
        <v>48</v>
      </c>
      <c r="AS3" s="4" t="s">
        <v>52</v>
      </c>
      <c r="AT3" s="4" t="s">
        <v>51</v>
      </c>
      <c r="AU3" s="4" t="s">
        <v>196</v>
      </c>
      <c r="AV3" s="4" t="s">
        <v>52</v>
      </c>
      <c r="AW3" s="4" t="s">
        <v>51</v>
      </c>
      <c r="AX3" s="4" t="s">
        <v>50</v>
      </c>
      <c r="AY3" s="4" t="s">
        <v>52</v>
      </c>
      <c r="AZ3" s="4" t="s">
        <v>49</v>
      </c>
      <c r="BA3" s="4" t="s">
        <v>52</v>
      </c>
      <c r="BB3" s="4" t="s">
        <v>51</v>
      </c>
      <c r="BC3" s="4" t="s">
        <v>47</v>
      </c>
      <c r="BD3" s="4" t="s">
        <v>52</v>
      </c>
      <c r="BE3" s="4" t="s">
        <v>49</v>
      </c>
      <c r="BF3" s="4" t="s">
        <v>52</v>
      </c>
    </row>
    <row r="4" spans="1:58" ht="25" thickBot="1" x14ac:dyDescent="0.25">
      <c r="A4" s="1" t="s">
        <v>53</v>
      </c>
      <c r="B4" s="2"/>
      <c r="C4" s="5" t="s">
        <v>54</v>
      </c>
      <c r="D4" s="5" t="s">
        <v>55</v>
      </c>
      <c r="E4" s="5" t="s">
        <v>56</v>
      </c>
      <c r="F4" s="5" t="s">
        <v>54</v>
      </c>
      <c r="G4" s="5" t="s">
        <v>48</v>
      </c>
      <c r="H4" s="5" t="s">
        <v>54</v>
      </c>
      <c r="I4" s="5" t="s">
        <v>55</v>
      </c>
      <c r="J4" s="5" t="s">
        <v>83</v>
      </c>
      <c r="K4" s="5" t="s">
        <v>57</v>
      </c>
      <c r="L4" s="5" t="s">
        <v>54</v>
      </c>
      <c r="M4" s="5" t="s">
        <v>48</v>
      </c>
      <c r="N4" s="5" t="s">
        <v>54</v>
      </c>
      <c r="O4" s="5" t="s">
        <v>55</v>
      </c>
      <c r="P4" s="5" t="s">
        <v>48</v>
      </c>
      <c r="Q4" s="5" t="s">
        <v>57</v>
      </c>
      <c r="R4" s="5" t="s">
        <v>54</v>
      </c>
      <c r="S4" s="5" t="s">
        <v>54</v>
      </c>
      <c r="T4" s="5" t="s">
        <v>56</v>
      </c>
      <c r="U4" s="5" t="s">
        <v>54</v>
      </c>
      <c r="V4" s="5" t="s">
        <v>48</v>
      </c>
      <c r="W4" s="5" t="s">
        <v>58</v>
      </c>
      <c r="X4" s="5" t="s">
        <v>54</v>
      </c>
      <c r="Y4" s="5" t="s">
        <v>54</v>
      </c>
      <c r="Z4" s="5" t="s">
        <v>48</v>
      </c>
      <c r="AA4" s="5" t="s">
        <v>55</v>
      </c>
      <c r="AB4" s="5" t="s">
        <v>58</v>
      </c>
      <c r="AC4" s="5" t="s">
        <v>54</v>
      </c>
      <c r="AD4" s="5" t="s">
        <v>54</v>
      </c>
      <c r="AE4" s="5" t="s">
        <v>56</v>
      </c>
      <c r="AF4" s="5" t="s">
        <v>48</v>
      </c>
      <c r="AG4" s="5" t="s">
        <v>55</v>
      </c>
      <c r="AH4" s="5" t="s">
        <v>59</v>
      </c>
      <c r="AI4" s="5" t="s">
        <v>54</v>
      </c>
      <c r="AJ4" s="5" t="s">
        <v>54</v>
      </c>
      <c r="AK4" s="5" t="s">
        <v>48</v>
      </c>
      <c r="AL4" s="5" t="s">
        <v>55</v>
      </c>
      <c r="AM4" s="5" t="s">
        <v>57</v>
      </c>
      <c r="AN4" s="5" t="s">
        <v>54</v>
      </c>
      <c r="AO4" s="5" t="s">
        <v>56</v>
      </c>
      <c r="AP4" s="5" t="s">
        <v>48</v>
      </c>
      <c r="AQ4" s="5" t="s">
        <v>55</v>
      </c>
      <c r="AR4" s="5" t="s">
        <v>56</v>
      </c>
      <c r="AS4" s="5" t="s">
        <v>60</v>
      </c>
      <c r="AT4" s="5" t="s">
        <v>54</v>
      </c>
      <c r="AU4" s="5" t="s">
        <v>83</v>
      </c>
      <c r="AV4" s="5" t="s">
        <v>54</v>
      </c>
      <c r="AW4" s="5" t="s">
        <v>48</v>
      </c>
      <c r="AX4" s="5" t="s">
        <v>48</v>
      </c>
      <c r="AY4" s="5" t="s">
        <v>54</v>
      </c>
      <c r="AZ4" s="5" t="s">
        <v>48</v>
      </c>
      <c r="BA4" s="5" t="s">
        <v>54</v>
      </c>
      <c r="BB4" s="5" t="s">
        <v>217</v>
      </c>
      <c r="BC4" s="5" t="s">
        <v>54</v>
      </c>
      <c r="BD4" s="5" t="s">
        <v>48</v>
      </c>
      <c r="BE4" s="5" t="s">
        <v>48</v>
      </c>
      <c r="BF4" s="5" t="s">
        <v>48</v>
      </c>
    </row>
    <row r="5" spans="1:58" ht="16" thickBot="1" x14ac:dyDescent="0.25">
      <c r="A5" s="14" t="s">
        <v>61</v>
      </c>
      <c r="B5" s="15"/>
      <c r="C5" s="5" t="s">
        <v>62</v>
      </c>
      <c r="D5" s="5" t="s">
        <v>62</v>
      </c>
      <c r="E5" s="5" t="s">
        <v>62</v>
      </c>
      <c r="F5" s="5" t="s">
        <v>62</v>
      </c>
      <c r="G5" s="5" t="s">
        <v>62</v>
      </c>
      <c r="H5" s="5" t="s">
        <v>62</v>
      </c>
      <c r="I5" s="5" t="s">
        <v>62</v>
      </c>
      <c r="J5" s="5" t="s">
        <v>62</v>
      </c>
      <c r="K5" s="5" t="s">
        <v>62</v>
      </c>
      <c r="L5" s="5" t="s">
        <v>62</v>
      </c>
      <c r="M5" s="5" t="s">
        <v>62</v>
      </c>
      <c r="N5" s="5" t="s">
        <v>62</v>
      </c>
      <c r="O5" s="5" t="s">
        <v>62</v>
      </c>
      <c r="P5" s="5" t="s">
        <v>62</v>
      </c>
      <c r="Q5" s="5" t="s">
        <v>62</v>
      </c>
      <c r="R5" s="5" t="s">
        <v>62</v>
      </c>
      <c r="S5" s="5" t="s">
        <v>62</v>
      </c>
      <c r="T5" s="5" t="s">
        <v>62</v>
      </c>
      <c r="U5" s="5" t="s">
        <v>62</v>
      </c>
      <c r="V5" s="5" t="s">
        <v>62</v>
      </c>
      <c r="W5" s="5" t="s">
        <v>62</v>
      </c>
      <c r="X5" s="5" t="s">
        <v>62</v>
      </c>
      <c r="Y5" s="5" t="s">
        <v>62</v>
      </c>
      <c r="Z5" s="5" t="s">
        <v>62</v>
      </c>
      <c r="AA5" s="5" t="s">
        <v>62</v>
      </c>
      <c r="AB5" s="5" t="s">
        <v>62</v>
      </c>
      <c r="AC5" s="5" t="s">
        <v>62</v>
      </c>
      <c r="AD5" s="5" t="s">
        <v>62</v>
      </c>
      <c r="AE5" s="5" t="s">
        <v>62</v>
      </c>
      <c r="AF5" s="5" t="s">
        <v>62</v>
      </c>
      <c r="AG5" s="5" t="s">
        <v>62</v>
      </c>
      <c r="AH5" s="5" t="s">
        <v>62</v>
      </c>
      <c r="AI5" s="5" t="s">
        <v>62</v>
      </c>
      <c r="AJ5" s="5" t="s">
        <v>62</v>
      </c>
      <c r="AK5" s="5" t="s">
        <v>62</v>
      </c>
      <c r="AL5" s="5" t="s">
        <v>62</v>
      </c>
      <c r="AM5" s="5" t="s">
        <v>62</v>
      </c>
      <c r="AN5" s="5" t="s">
        <v>62</v>
      </c>
      <c r="AO5" s="5" t="s">
        <v>62</v>
      </c>
      <c r="AP5" s="5" t="s">
        <v>62</v>
      </c>
      <c r="AQ5" s="5" t="s">
        <v>62</v>
      </c>
      <c r="AR5" s="5" t="s">
        <v>62</v>
      </c>
      <c r="AS5" s="5" t="s">
        <v>62</v>
      </c>
      <c r="AT5" s="5" t="s">
        <v>62</v>
      </c>
      <c r="AU5" s="5" t="s">
        <v>62</v>
      </c>
      <c r="AV5" s="5" t="s">
        <v>62</v>
      </c>
      <c r="AW5" s="5" t="s">
        <v>62</v>
      </c>
      <c r="AX5" s="5" t="s">
        <v>62</v>
      </c>
      <c r="AY5" s="5" t="s">
        <v>62</v>
      </c>
      <c r="AZ5" s="5" t="s">
        <v>62</v>
      </c>
      <c r="BA5" s="5" t="s">
        <v>62</v>
      </c>
      <c r="BB5" s="5" t="s">
        <v>62</v>
      </c>
      <c r="BC5" s="5" t="s">
        <v>62</v>
      </c>
      <c r="BD5" s="5" t="s">
        <v>62</v>
      </c>
      <c r="BE5" s="5" t="s">
        <v>62</v>
      </c>
      <c r="BF5" s="5" t="s">
        <v>62</v>
      </c>
    </row>
    <row r="6" spans="1:58" x14ac:dyDescent="0.2">
      <c r="A6" s="6" t="s">
        <v>52</v>
      </c>
      <c r="B6" s="7" t="s">
        <v>63</v>
      </c>
      <c r="C6" s="8" t="s">
        <v>64</v>
      </c>
      <c r="D6" s="8" t="s">
        <v>64</v>
      </c>
      <c r="E6" s="8" t="s">
        <v>64</v>
      </c>
      <c r="F6" s="8" t="s">
        <v>64</v>
      </c>
      <c r="G6" s="8" t="s">
        <v>64</v>
      </c>
      <c r="H6" s="8" t="s">
        <v>64</v>
      </c>
      <c r="I6" s="8" t="s">
        <v>64</v>
      </c>
      <c r="J6" s="8" t="s">
        <v>64</v>
      </c>
      <c r="K6" s="8" t="s">
        <v>64</v>
      </c>
      <c r="L6" s="8" t="s">
        <v>64</v>
      </c>
      <c r="M6" s="8" t="s">
        <v>64</v>
      </c>
      <c r="N6" s="9" t="str">
        <f>"06 27"</f>
        <v>06 27</v>
      </c>
      <c r="O6" s="8" t="s">
        <v>64</v>
      </c>
      <c r="P6" s="8" t="s">
        <v>64</v>
      </c>
      <c r="Q6" s="9" t="str">
        <f>"07 30"</f>
        <v>07 30</v>
      </c>
      <c r="R6" s="8" t="s">
        <v>64</v>
      </c>
      <c r="S6" s="9" t="str">
        <f>"08 30"</f>
        <v>08 30</v>
      </c>
      <c r="T6" s="8" t="s">
        <v>64</v>
      </c>
      <c r="U6" s="8" t="s">
        <v>64</v>
      </c>
      <c r="V6" s="8" t="s">
        <v>64</v>
      </c>
      <c r="W6" s="9" t="str">
        <f>"09 30"</f>
        <v>09 30</v>
      </c>
      <c r="X6" s="8" t="s">
        <v>64</v>
      </c>
      <c r="Y6" s="9" t="str">
        <f>"10 30"</f>
        <v>10 30</v>
      </c>
      <c r="Z6" s="8" t="s">
        <v>64</v>
      </c>
      <c r="AA6" s="8" t="s">
        <v>64</v>
      </c>
      <c r="AB6" s="9" t="str">
        <f>"11 30"</f>
        <v>11 30</v>
      </c>
      <c r="AC6" s="8" t="s">
        <v>64</v>
      </c>
      <c r="AD6" s="9" t="str">
        <f>"12 30"</f>
        <v>12 30</v>
      </c>
      <c r="AE6" s="8" t="s">
        <v>64</v>
      </c>
      <c r="AF6" s="8" t="s">
        <v>64</v>
      </c>
      <c r="AG6" s="8" t="s">
        <v>64</v>
      </c>
      <c r="AH6" s="9" t="str">
        <f>"13 30"</f>
        <v>13 30</v>
      </c>
      <c r="AI6" s="8" t="s">
        <v>64</v>
      </c>
      <c r="AJ6" s="9" t="str">
        <f>"14 30"</f>
        <v>14 30</v>
      </c>
      <c r="AK6" s="8" t="s">
        <v>64</v>
      </c>
      <c r="AL6" s="8" t="s">
        <v>64</v>
      </c>
      <c r="AM6" s="9" t="str">
        <f>"15 30"</f>
        <v>15 30</v>
      </c>
      <c r="AN6" s="8" t="s">
        <v>64</v>
      </c>
      <c r="AO6" s="9" t="str">
        <f>"16 30"</f>
        <v>16 30</v>
      </c>
      <c r="AP6" s="8" t="s">
        <v>64</v>
      </c>
      <c r="AQ6" s="8" t="s">
        <v>64</v>
      </c>
      <c r="AR6" s="8" t="s">
        <v>64</v>
      </c>
      <c r="AS6" s="9" t="str">
        <f>"17 30"</f>
        <v>17 30</v>
      </c>
      <c r="AT6" s="8" t="s">
        <v>64</v>
      </c>
      <c r="AU6" s="8" t="s">
        <v>64</v>
      </c>
      <c r="AV6" s="9" t="str">
        <f>"18 30"</f>
        <v>18 30</v>
      </c>
      <c r="AW6" s="8" t="s">
        <v>64</v>
      </c>
      <c r="AX6" s="8" t="s">
        <v>64</v>
      </c>
      <c r="AY6" s="9" t="str">
        <f>"19 30"</f>
        <v>19 30</v>
      </c>
      <c r="AZ6" s="8" t="s">
        <v>64</v>
      </c>
      <c r="BA6" s="9" t="str">
        <f>"20 30"</f>
        <v>20 30</v>
      </c>
      <c r="BB6" s="8" t="s">
        <v>64</v>
      </c>
      <c r="BC6" s="8" t="s">
        <v>64</v>
      </c>
      <c r="BD6" s="9" t="str">
        <f>"21 30"</f>
        <v>21 30</v>
      </c>
      <c r="BE6" s="8" t="s">
        <v>64</v>
      </c>
      <c r="BF6" s="9" t="str">
        <f>"22 33"</f>
        <v>22 33</v>
      </c>
    </row>
    <row r="7" spans="1:58" x14ac:dyDescent="0.2">
      <c r="A7" s="7" t="s">
        <v>65</v>
      </c>
      <c r="B7" s="7" t="s">
        <v>63</v>
      </c>
      <c r="C7" s="8" t="s">
        <v>64</v>
      </c>
      <c r="D7" s="8" t="s">
        <v>64</v>
      </c>
      <c r="E7" s="8" t="s">
        <v>64</v>
      </c>
      <c r="F7" s="8" t="s">
        <v>64</v>
      </c>
      <c r="G7" s="8" t="s">
        <v>64</v>
      </c>
      <c r="H7" s="8" t="s">
        <v>64</v>
      </c>
      <c r="I7" s="8" t="s">
        <v>64</v>
      </c>
      <c r="J7" s="8" t="s">
        <v>64</v>
      </c>
      <c r="K7" s="8" t="s">
        <v>64</v>
      </c>
      <c r="L7" s="8" t="s">
        <v>64</v>
      </c>
      <c r="M7" s="8" t="s">
        <v>64</v>
      </c>
      <c r="N7" s="9" t="str">
        <f>"06 37"</f>
        <v>06 37</v>
      </c>
      <c r="O7" s="8" t="s">
        <v>64</v>
      </c>
      <c r="P7" s="8" t="s">
        <v>64</v>
      </c>
      <c r="Q7" s="9" t="str">
        <f>"07 39"</f>
        <v>07 39</v>
      </c>
      <c r="R7" s="8" t="s">
        <v>64</v>
      </c>
      <c r="S7" s="9" t="str">
        <f>"08 39"</f>
        <v>08 39</v>
      </c>
      <c r="T7" s="8" t="s">
        <v>64</v>
      </c>
      <c r="U7" s="8" t="s">
        <v>64</v>
      </c>
      <c r="V7" s="8" t="s">
        <v>64</v>
      </c>
      <c r="W7" s="9" t="str">
        <f>"09 40"</f>
        <v>09 40</v>
      </c>
      <c r="X7" s="8" t="s">
        <v>64</v>
      </c>
      <c r="Y7" s="9" t="str">
        <f>"10 40"</f>
        <v>10 40</v>
      </c>
      <c r="Z7" s="8" t="s">
        <v>64</v>
      </c>
      <c r="AA7" s="8" t="s">
        <v>64</v>
      </c>
      <c r="AB7" s="9" t="str">
        <f>"11 39"</f>
        <v>11 39</v>
      </c>
      <c r="AC7" s="8" t="s">
        <v>64</v>
      </c>
      <c r="AD7" s="9" t="str">
        <f>"12 40"</f>
        <v>12 40</v>
      </c>
      <c r="AE7" s="8" t="s">
        <v>64</v>
      </c>
      <c r="AF7" s="8" t="s">
        <v>64</v>
      </c>
      <c r="AG7" s="8" t="s">
        <v>64</v>
      </c>
      <c r="AH7" s="9" t="str">
        <f>"13 39"</f>
        <v>13 39</v>
      </c>
      <c r="AI7" s="8" t="s">
        <v>64</v>
      </c>
      <c r="AJ7" s="9" t="str">
        <f>"14 40"</f>
        <v>14 40</v>
      </c>
      <c r="AK7" s="8" t="s">
        <v>64</v>
      </c>
      <c r="AL7" s="8" t="s">
        <v>64</v>
      </c>
      <c r="AM7" s="9" t="str">
        <f>"15 39"</f>
        <v>15 39</v>
      </c>
      <c r="AN7" s="8" t="s">
        <v>64</v>
      </c>
      <c r="AO7" s="9" t="str">
        <f>"16 40"</f>
        <v>16 40</v>
      </c>
      <c r="AP7" s="8" t="s">
        <v>64</v>
      </c>
      <c r="AQ7" s="8" t="s">
        <v>64</v>
      </c>
      <c r="AR7" s="8" t="s">
        <v>64</v>
      </c>
      <c r="AS7" s="9" t="str">
        <f>"17 39"</f>
        <v>17 39</v>
      </c>
      <c r="AT7" s="8" t="s">
        <v>64</v>
      </c>
      <c r="AU7" s="8" t="s">
        <v>64</v>
      </c>
      <c r="AV7" s="9" t="str">
        <f>"18 40"</f>
        <v>18 40</v>
      </c>
      <c r="AW7" s="8" t="s">
        <v>64</v>
      </c>
      <c r="AX7" s="8" t="s">
        <v>64</v>
      </c>
      <c r="AY7" s="9" t="str">
        <f>"19 39"</f>
        <v>19 39</v>
      </c>
      <c r="AZ7" s="8" t="s">
        <v>64</v>
      </c>
      <c r="BA7" s="9" t="str">
        <f>"20 39"</f>
        <v>20 39</v>
      </c>
      <c r="BB7" s="8" t="s">
        <v>64</v>
      </c>
      <c r="BC7" s="8" t="s">
        <v>64</v>
      </c>
      <c r="BD7" s="9" t="str">
        <f>"21 40"</f>
        <v>21 40</v>
      </c>
      <c r="BE7" s="8" t="s">
        <v>64</v>
      </c>
      <c r="BF7" s="9" t="str">
        <f>"22 42"</f>
        <v>22 42</v>
      </c>
    </row>
    <row r="8" spans="1:58" ht="16" thickBot="1" x14ac:dyDescent="0.25">
      <c r="A8" s="22" t="s">
        <v>68</v>
      </c>
      <c r="B8" s="22" t="s">
        <v>63</v>
      </c>
      <c r="C8" s="19" t="s">
        <v>64</v>
      </c>
      <c r="D8" s="19" t="s">
        <v>64</v>
      </c>
      <c r="E8" s="19" t="s">
        <v>64</v>
      </c>
      <c r="F8" s="19" t="s">
        <v>64</v>
      </c>
      <c r="G8" s="19" t="s">
        <v>64</v>
      </c>
      <c r="H8" s="19" t="s">
        <v>64</v>
      </c>
      <c r="I8" s="19" t="s">
        <v>64</v>
      </c>
      <c r="J8" s="19" t="s">
        <v>64</v>
      </c>
      <c r="K8" s="19" t="s">
        <v>64</v>
      </c>
      <c r="L8" s="19" t="s">
        <v>64</v>
      </c>
      <c r="M8" s="19" t="s">
        <v>64</v>
      </c>
      <c r="N8" s="25" t="str">
        <f>"06 46"</f>
        <v>06 46</v>
      </c>
      <c r="O8" s="19" t="s">
        <v>64</v>
      </c>
      <c r="P8" s="19" t="s">
        <v>64</v>
      </c>
      <c r="Q8" s="25" t="str">
        <f>"07 47"</f>
        <v>07 47</v>
      </c>
      <c r="R8" s="19" t="s">
        <v>64</v>
      </c>
      <c r="S8" s="25" t="str">
        <f>"08 49"</f>
        <v>08 49</v>
      </c>
      <c r="T8" s="19" t="s">
        <v>64</v>
      </c>
      <c r="U8" s="19" t="s">
        <v>64</v>
      </c>
      <c r="V8" s="19" t="s">
        <v>64</v>
      </c>
      <c r="W8" s="25" t="str">
        <f>"09 48"</f>
        <v>09 48</v>
      </c>
      <c r="X8" s="19" t="s">
        <v>64</v>
      </c>
      <c r="Y8" s="25" t="str">
        <f>"10 49"</f>
        <v>10 49</v>
      </c>
      <c r="Z8" s="19" t="s">
        <v>64</v>
      </c>
      <c r="AA8" s="19" t="s">
        <v>64</v>
      </c>
      <c r="AB8" s="25" t="str">
        <f>"11 47"</f>
        <v>11 47</v>
      </c>
      <c r="AC8" s="19" t="s">
        <v>64</v>
      </c>
      <c r="AD8" s="25" t="str">
        <f>"12 49"</f>
        <v>12 49</v>
      </c>
      <c r="AE8" s="19" t="s">
        <v>64</v>
      </c>
      <c r="AF8" s="19" t="s">
        <v>64</v>
      </c>
      <c r="AG8" s="19" t="s">
        <v>64</v>
      </c>
      <c r="AH8" s="25" t="str">
        <f>"13 47"</f>
        <v>13 47</v>
      </c>
      <c r="AI8" s="19" t="s">
        <v>64</v>
      </c>
      <c r="AJ8" s="25" t="str">
        <f>"14 49"</f>
        <v>14 49</v>
      </c>
      <c r="AK8" s="19" t="s">
        <v>64</v>
      </c>
      <c r="AL8" s="19" t="s">
        <v>64</v>
      </c>
      <c r="AM8" s="25" t="str">
        <f>"15 47"</f>
        <v>15 47</v>
      </c>
      <c r="AN8" s="19" t="s">
        <v>64</v>
      </c>
      <c r="AO8" s="25" t="str">
        <f>"16 49"</f>
        <v>16 49</v>
      </c>
      <c r="AP8" s="19" t="s">
        <v>64</v>
      </c>
      <c r="AQ8" s="19" t="s">
        <v>64</v>
      </c>
      <c r="AR8" s="19" t="s">
        <v>64</v>
      </c>
      <c r="AS8" s="25" t="str">
        <f>"17 47"</f>
        <v>17 47</v>
      </c>
      <c r="AT8" s="19" t="s">
        <v>64</v>
      </c>
      <c r="AU8" s="19" t="s">
        <v>64</v>
      </c>
      <c r="AV8" s="25" t="str">
        <f>"18 49"</f>
        <v>18 49</v>
      </c>
      <c r="AW8" s="19" t="s">
        <v>64</v>
      </c>
      <c r="AX8" s="19" t="s">
        <v>64</v>
      </c>
      <c r="AY8" s="25" t="str">
        <f>"19 47"</f>
        <v>19 47</v>
      </c>
      <c r="AZ8" s="19" t="s">
        <v>64</v>
      </c>
      <c r="BA8" s="25" t="str">
        <f>"20 47"</f>
        <v>20 47</v>
      </c>
      <c r="BB8" s="19" t="s">
        <v>64</v>
      </c>
      <c r="BC8" s="19" t="s">
        <v>64</v>
      </c>
      <c r="BD8" s="25" t="str">
        <f>"21 48"</f>
        <v>21 48</v>
      </c>
      <c r="BE8" s="19" t="s">
        <v>64</v>
      </c>
      <c r="BF8" s="25" t="str">
        <f>"22 50"</f>
        <v>22 50</v>
      </c>
    </row>
    <row r="9" spans="1:58" ht="16" thickBot="1" x14ac:dyDescent="0.25">
      <c r="A9" s="17" t="s">
        <v>49</v>
      </c>
      <c r="B9" s="16" t="s">
        <v>63</v>
      </c>
      <c r="C9" s="21" t="s">
        <v>64</v>
      </c>
      <c r="D9" s="24" t="s">
        <v>87</v>
      </c>
      <c r="E9" s="21" t="s">
        <v>64</v>
      </c>
      <c r="F9" s="21" t="s">
        <v>64</v>
      </c>
      <c r="G9" s="21" t="s">
        <v>64</v>
      </c>
      <c r="H9" s="21" t="s">
        <v>64</v>
      </c>
      <c r="I9" s="23" t="s">
        <v>91</v>
      </c>
      <c r="J9" s="23" t="s">
        <v>100</v>
      </c>
      <c r="K9" s="21" t="s">
        <v>64</v>
      </c>
      <c r="L9" s="23" t="s">
        <v>101</v>
      </c>
      <c r="M9" s="21" t="s">
        <v>64</v>
      </c>
      <c r="N9" s="21" t="s">
        <v>64</v>
      </c>
      <c r="O9" s="21" t="s">
        <v>64</v>
      </c>
      <c r="P9" s="23" t="s">
        <v>110</v>
      </c>
      <c r="Q9" s="21" t="s">
        <v>64</v>
      </c>
      <c r="R9" s="23" t="s">
        <v>117</v>
      </c>
      <c r="S9" s="21" t="s">
        <v>64</v>
      </c>
      <c r="T9" s="21" t="s">
        <v>64</v>
      </c>
      <c r="U9" s="23" t="s">
        <v>123</v>
      </c>
      <c r="V9" s="21" t="s">
        <v>64</v>
      </c>
      <c r="W9" s="21" t="s">
        <v>64</v>
      </c>
      <c r="X9" s="23" t="s">
        <v>129</v>
      </c>
      <c r="Y9" s="21" t="s">
        <v>64</v>
      </c>
      <c r="Z9" s="21" t="s">
        <v>64</v>
      </c>
      <c r="AA9" s="23" t="s">
        <v>135</v>
      </c>
      <c r="AB9" s="21" t="s">
        <v>64</v>
      </c>
      <c r="AC9" s="23" t="s">
        <v>144</v>
      </c>
      <c r="AD9" s="21" t="s">
        <v>64</v>
      </c>
      <c r="AE9" s="21" t="s">
        <v>64</v>
      </c>
      <c r="AF9" s="21" t="s">
        <v>64</v>
      </c>
      <c r="AG9" s="23" t="s">
        <v>150</v>
      </c>
      <c r="AH9" s="21" t="s">
        <v>64</v>
      </c>
      <c r="AI9" s="23" t="s">
        <v>159</v>
      </c>
      <c r="AJ9" s="21" t="s">
        <v>64</v>
      </c>
      <c r="AK9" s="21" t="s">
        <v>64</v>
      </c>
      <c r="AL9" s="23" t="s">
        <v>166</v>
      </c>
      <c r="AM9" s="21" t="s">
        <v>64</v>
      </c>
      <c r="AN9" s="23" t="s">
        <v>173</v>
      </c>
      <c r="AO9" s="21" t="s">
        <v>64</v>
      </c>
      <c r="AP9" s="21" t="s">
        <v>64</v>
      </c>
      <c r="AQ9" s="23" t="s">
        <v>181</v>
      </c>
      <c r="AR9" s="21"/>
      <c r="AS9" s="21" t="s">
        <v>64</v>
      </c>
      <c r="AT9" s="23" t="s">
        <v>188</v>
      </c>
      <c r="AU9" s="23" t="s">
        <v>197</v>
      </c>
      <c r="AV9" s="21" t="s">
        <v>64</v>
      </c>
      <c r="AW9" s="23" t="s">
        <v>201</v>
      </c>
      <c r="AX9" s="21" t="s">
        <v>64</v>
      </c>
      <c r="AY9" s="21" t="s">
        <v>64</v>
      </c>
      <c r="AZ9" s="23" t="s">
        <v>209</v>
      </c>
      <c r="BA9" s="21" t="s">
        <v>64</v>
      </c>
      <c r="BB9" s="23" t="s">
        <v>218</v>
      </c>
      <c r="BC9" s="21" t="s">
        <v>64</v>
      </c>
      <c r="BD9" s="21" t="s">
        <v>64</v>
      </c>
      <c r="BE9" s="23" t="s">
        <v>225</v>
      </c>
      <c r="BF9" s="21" t="s">
        <v>64</v>
      </c>
    </row>
    <row r="10" spans="1:58" x14ac:dyDescent="0.2">
      <c r="A10" s="6" t="s">
        <v>83</v>
      </c>
      <c r="B10" s="7" t="s">
        <v>66</v>
      </c>
      <c r="C10" s="8" t="s">
        <v>64</v>
      </c>
      <c r="D10" s="8" t="s">
        <v>64</v>
      </c>
      <c r="E10" s="8" t="s">
        <v>64</v>
      </c>
      <c r="F10" s="8" t="s">
        <v>64</v>
      </c>
      <c r="G10" s="8" t="s">
        <v>64</v>
      </c>
      <c r="H10" s="8" t="s">
        <v>64</v>
      </c>
      <c r="I10" s="9" t="s">
        <v>92</v>
      </c>
      <c r="J10" s="9" t="s">
        <v>96</v>
      </c>
      <c r="K10" s="8" t="s">
        <v>64</v>
      </c>
      <c r="L10" s="9" t="s">
        <v>102</v>
      </c>
      <c r="M10" s="8" t="s">
        <v>64</v>
      </c>
      <c r="N10" s="8" t="s">
        <v>64</v>
      </c>
      <c r="O10" s="8" t="s">
        <v>64</v>
      </c>
      <c r="P10" s="9" t="s">
        <v>111</v>
      </c>
      <c r="Q10" s="8" t="s">
        <v>64</v>
      </c>
      <c r="R10" s="9" t="s">
        <v>118</v>
      </c>
      <c r="S10" s="8" t="s">
        <v>64</v>
      </c>
      <c r="T10" s="8" t="s">
        <v>64</v>
      </c>
      <c r="U10" s="9" t="s">
        <v>124</v>
      </c>
      <c r="V10" s="8" t="s">
        <v>64</v>
      </c>
      <c r="W10" s="8" t="s">
        <v>64</v>
      </c>
      <c r="X10" s="9" t="s">
        <v>130</v>
      </c>
      <c r="Y10" s="8" t="s">
        <v>64</v>
      </c>
      <c r="Z10" s="8" t="s">
        <v>64</v>
      </c>
      <c r="AA10" s="9" t="s">
        <v>136</v>
      </c>
      <c r="AB10" s="8" t="s">
        <v>64</v>
      </c>
      <c r="AC10" s="9" t="s">
        <v>145</v>
      </c>
      <c r="AD10" s="8" t="s">
        <v>64</v>
      </c>
      <c r="AE10" s="8" t="s">
        <v>64</v>
      </c>
      <c r="AF10" s="8" t="s">
        <v>64</v>
      </c>
      <c r="AG10" s="9" t="s">
        <v>151</v>
      </c>
      <c r="AH10" s="8" t="s">
        <v>64</v>
      </c>
      <c r="AI10" s="9" t="s">
        <v>160</v>
      </c>
      <c r="AJ10" s="8" t="s">
        <v>64</v>
      </c>
      <c r="AK10" s="8" t="s">
        <v>64</v>
      </c>
      <c r="AL10" s="9" t="s">
        <v>167</v>
      </c>
      <c r="AM10" s="8" t="s">
        <v>64</v>
      </c>
      <c r="AN10" s="9" t="s">
        <v>174</v>
      </c>
      <c r="AO10" s="8" t="s">
        <v>64</v>
      </c>
      <c r="AP10" s="8" t="s">
        <v>64</v>
      </c>
      <c r="AQ10" s="9" t="s">
        <v>182</v>
      </c>
      <c r="AR10" s="8"/>
      <c r="AS10" s="8" t="s">
        <v>64</v>
      </c>
      <c r="AT10" s="9" t="s">
        <v>189</v>
      </c>
      <c r="AU10" s="9" t="s">
        <v>198</v>
      </c>
      <c r="AV10" s="8" t="s">
        <v>64</v>
      </c>
      <c r="AW10" s="9" t="s">
        <v>202</v>
      </c>
      <c r="AX10" s="8" t="s">
        <v>64</v>
      </c>
      <c r="AY10" s="8" t="s">
        <v>64</v>
      </c>
      <c r="AZ10" s="9" t="s">
        <v>210</v>
      </c>
      <c r="BA10" s="8" t="s">
        <v>64</v>
      </c>
      <c r="BB10" s="9" t="s">
        <v>219</v>
      </c>
      <c r="BC10" s="8" t="s">
        <v>64</v>
      </c>
      <c r="BD10" s="8" t="s">
        <v>64</v>
      </c>
      <c r="BE10" s="9" t="s">
        <v>226</v>
      </c>
      <c r="BF10" s="8" t="s">
        <v>64</v>
      </c>
    </row>
    <row r="11" spans="1:58" x14ac:dyDescent="0.2">
      <c r="A11" s="7"/>
      <c r="B11" s="7" t="s">
        <v>63</v>
      </c>
      <c r="C11" s="8" t="s">
        <v>64</v>
      </c>
      <c r="D11" s="8" t="s">
        <v>64</v>
      </c>
      <c r="E11" s="8" t="s">
        <v>64</v>
      </c>
      <c r="F11" s="8" t="s">
        <v>64</v>
      </c>
      <c r="G11" s="8" t="s">
        <v>64</v>
      </c>
      <c r="H11" s="8" t="s">
        <v>64</v>
      </c>
      <c r="I11" s="9" t="s">
        <v>93</v>
      </c>
      <c r="J11" s="8" t="s">
        <v>64</v>
      </c>
      <c r="K11" s="8" t="s">
        <v>64</v>
      </c>
      <c r="L11" s="9" t="s">
        <v>102</v>
      </c>
      <c r="M11" s="8" t="s">
        <v>64</v>
      </c>
      <c r="N11" s="8" t="s">
        <v>64</v>
      </c>
      <c r="O11" s="8" t="s">
        <v>64</v>
      </c>
      <c r="P11" s="9" t="s">
        <v>112</v>
      </c>
      <c r="Q11" s="8" t="s">
        <v>64</v>
      </c>
      <c r="R11" s="9" t="s">
        <v>118</v>
      </c>
      <c r="S11" s="8" t="s">
        <v>64</v>
      </c>
      <c r="T11" s="8" t="s">
        <v>64</v>
      </c>
      <c r="U11" s="9" t="s">
        <v>124</v>
      </c>
      <c r="V11" s="8" t="s">
        <v>64</v>
      </c>
      <c r="W11" s="8" t="s">
        <v>64</v>
      </c>
      <c r="X11" s="9" t="s">
        <v>130</v>
      </c>
      <c r="Y11" s="8" t="s">
        <v>64</v>
      </c>
      <c r="Z11" s="8" t="s">
        <v>64</v>
      </c>
      <c r="AA11" s="9" t="s">
        <v>137</v>
      </c>
      <c r="AB11" s="8" t="s">
        <v>64</v>
      </c>
      <c r="AC11" s="9" t="s">
        <v>145</v>
      </c>
      <c r="AD11" s="8" t="s">
        <v>64</v>
      </c>
      <c r="AE11" s="8" t="s">
        <v>64</v>
      </c>
      <c r="AF11" s="8" t="s">
        <v>64</v>
      </c>
      <c r="AG11" s="9" t="s">
        <v>152</v>
      </c>
      <c r="AH11" s="8" t="s">
        <v>64</v>
      </c>
      <c r="AI11" s="9" t="s">
        <v>160</v>
      </c>
      <c r="AJ11" s="8" t="s">
        <v>64</v>
      </c>
      <c r="AK11" s="8" t="s">
        <v>64</v>
      </c>
      <c r="AL11" s="9" t="s">
        <v>168</v>
      </c>
      <c r="AM11" s="8" t="s">
        <v>64</v>
      </c>
      <c r="AN11" s="9" t="s">
        <v>174</v>
      </c>
      <c r="AO11" s="8" t="s">
        <v>64</v>
      </c>
      <c r="AP11" s="8" t="s">
        <v>64</v>
      </c>
      <c r="AQ11" s="9" t="s">
        <v>183</v>
      </c>
      <c r="AR11" s="8"/>
      <c r="AS11" s="8" t="s">
        <v>64</v>
      </c>
      <c r="AT11" s="9" t="s">
        <v>189</v>
      </c>
      <c r="AU11" s="8" t="s">
        <v>64</v>
      </c>
      <c r="AV11" s="8" t="s">
        <v>64</v>
      </c>
      <c r="AW11" s="9" t="s">
        <v>203</v>
      </c>
      <c r="AX11" s="8" t="s">
        <v>64</v>
      </c>
      <c r="AY11" s="8" t="s">
        <v>64</v>
      </c>
      <c r="AZ11" s="9" t="s">
        <v>210</v>
      </c>
      <c r="BA11" s="8" t="s">
        <v>64</v>
      </c>
      <c r="BB11" s="9" t="s">
        <v>219</v>
      </c>
      <c r="BC11" s="8" t="s">
        <v>64</v>
      </c>
      <c r="BD11" s="8" t="s">
        <v>64</v>
      </c>
      <c r="BE11" s="9" t="s">
        <v>227</v>
      </c>
      <c r="BF11" s="8" t="s">
        <v>64</v>
      </c>
    </row>
    <row r="12" spans="1:58" x14ac:dyDescent="0.2">
      <c r="A12" s="7" t="s">
        <v>84</v>
      </c>
      <c r="B12" s="7" t="s">
        <v>63</v>
      </c>
      <c r="C12" s="8" t="s">
        <v>64</v>
      </c>
      <c r="D12" s="8" t="s">
        <v>64</v>
      </c>
      <c r="E12" s="8" t="s">
        <v>64</v>
      </c>
      <c r="F12" s="8" t="s">
        <v>64</v>
      </c>
      <c r="G12" s="8" t="s">
        <v>64</v>
      </c>
      <c r="H12" s="8" t="s">
        <v>64</v>
      </c>
      <c r="I12" s="9" t="s">
        <v>94</v>
      </c>
      <c r="J12" s="8" t="s">
        <v>64</v>
      </c>
      <c r="K12" s="8" t="s">
        <v>64</v>
      </c>
      <c r="L12" s="9" t="s">
        <v>103</v>
      </c>
      <c r="M12" s="8" t="s">
        <v>64</v>
      </c>
      <c r="N12" s="8" t="s">
        <v>64</v>
      </c>
      <c r="O12" s="8" t="s">
        <v>64</v>
      </c>
      <c r="P12" s="9" t="s">
        <v>113</v>
      </c>
      <c r="Q12" s="8" t="s">
        <v>64</v>
      </c>
      <c r="R12" s="9" t="s">
        <v>119</v>
      </c>
      <c r="S12" s="8" t="s">
        <v>64</v>
      </c>
      <c r="T12" s="8" t="s">
        <v>64</v>
      </c>
      <c r="U12" s="9" t="s">
        <v>125</v>
      </c>
      <c r="V12" s="8" t="s">
        <v>64</v>
      </c>
      <c r="W12" s="8" t="s">
        <v>64</v>
      </c>
      <c r="X12" s="9" t="s">
        <v>131</v>
      </c>
      <c r="Y12" s="8" t="s">
        <v>64</v>
      </c>
      <c r="Z12" s="8" t="s">
        <v>64</v>
      </c>
      <c r="AA12" s="9" t="s">
        <v>138</v>
      </c>
      <c r="AB12" s="8" t="s">
        <v>64</v>
      </c>
      <c r="AC12" s="9" t="s">
        <v>146</v>
      </c>
      <c r="AD12" s="8" t="s">
        <v>64</v>
      </c>
      <c r="AE12" s="8" t="s">
        <v>64</v>
      </c>
      <c r="AF12" s="8" t="s">
        <v>64</v>
      </c>
      <c r="AG12" s="9" t="s">
        <v>153</v>
      </c>
      <c r="AH12" s="8" t="s">
        <v>64</v>
      </c>
      <c r="AI12" s="9" t="s">
        <v>161</v>
      </c>
      <c r="AJ12" s="8" t="s">
        <v>64</v>
      </c>
      <c r="AK12" s="8" t="s">
        <v>64</v>
      </c>
      <c r="AL12" s="9" t="s">
        <v>169</v>
      </c>
      <c r="AM12" s="8" t="s">
        <v>64</v>
      </c>
      <c r="AN12" s="9" t="s">
        <v>175</v>
      </c>
      <c r="AO12" s="8" t="s">
        <v>64</v>
      </c>
      <c r="AP12" s="8" t="s">
        <v>64</v>
      </c>
      <c r="AQ12" s="9" t="s">
        <v>184</v>
      </c>
      <c r="AR12" s="8"/>
      <c r="AS12" s="8" t="s">
        <v>64</v>
      </c>
      <c r="AT12" s="9" t="s">
        <v>190</v>
      </c>
      <c r="AU12" s="8" t="s">
        <v>64</v>
      </c>
      <c r="AV12" s="8" t="s">
        <v>64</v>
      </c>
      <c r="AW12" s="9" t="s">
        <v>204</v>
      </c>
      <c r="AX12" s="8" t="s">
        <v>64</v>
      </c>
      <c r="AY12" s="8" t="s">
        <v>64</v>
      </c>
      <c r="AZ12" s="9" t="s">
        <v>211</v>
      </c>
      <c r="BA12" s="8" t="s">
        <v>64</v>
      </c>
      <c r="BB12" s="9" t="s">
        <v>220</v>
      </c>
      <c r="BC12" s="8" t="s">
        <v>64</v>
      </c>
      <c r="BD12" s="8" t="s">
        <v>64</v>
      </c>
      <c r="BE12" s="9" t="s">
        <v>228</v>
      </c>
      <c r="BF12" s="8" t="s">
        <v>64</v>
      </c>
    </row>
    <row r="13" spans="1:58" x14ac:dyDescent="0.2">
      <c r="A13" s="7" t="s">
        <v>85</v>
      </c>
      <c r="B13" s="7" t="s">
        <v>63</v>
      </c>
      <c r="C13" s="8" t="s">
        <v>64</v>
      </c>
      <c r="D13" s="8" t="s">
        <v>64</v>
      </c>
      <c r="E13" s="8" t="s">
        <v>64</v>
      </c>
      <c r="F13" s="8" t="s">
        <v>64</v>
      </c>
      <c r="G13" s="8" t="s">
        <v>64</v>
      </c>
      <c r="H13" s="8" t="s">
        <v>64</v>
      </c>
      <c r="I13" s="9" t="s">
        <v>95</v>
      </c>
      <c r="J13" s="8" t="s">
        <v>64</v>
      </c>
      <c r="K13" s="8" t="s">
        <v>64</v>
      </c>
      <c r="L13" s="9" t="s">
        <v>104</v>
      </c>
      <c r="M13" s="8" t="s">
        <v>64</v>
      </c>
      <c r="N13" s="8" t="s">
        <v>64</v>
      </c>
      <c r="O13" s="8" t="s">
        <v>64</v>
      </c>
      <c r="P13" s="9" t="s">
        <v>114</v>
      </c>
      <c r="Q13" s="8" t="s">
        <v>64</v>
      </c>
      <c r="R13" s="9" t="s">
        <v>120</v>
      </c>
      <c r="S13" s="8" t="s">
        <v>64</v>
      </c>
      <c r="T13" s="8" t="s">
        <v>64</v>
      </c>
      <c r="U13" s="9" t="s">
        <v>126</v>
      </c>
      <c r="V13" s="8" t="s">
        <v>64</v>
      </c>
      <c r="W13" s="8" t="s">
        <v>64</v>
      </c>
      <c r="X13" s="9" t="s">
        <v>132</v>
      </c>
      <c r="Y13" s="8" t="s">
        <v>64</v>
      </c>
      <c r="Z13" s="8" t="s">
        <v>64</v>
      </c>
      <c r="AA13" s="9" t="s">
        <v>139</v>
      </c>
      <c r="AB13" s="8" t="s">
        <v>64</v>
      </c>
      <c r="AC13" s="9" t="s">
        <v>147</v>
      </c>
      <c r="AD13" s="8" t="s">
        <v>64</v>
      </c>
      <c r="AE13" s="8" t="s">
        <v>64</v>
      </c>
      <c r="AF13" s="8" t="s">
        <v>64</v>
      </c>
      <c r="AG13" s="9" t="s">
        <v>154</v>
      </c>
      <c r="AH13" s="8" t="s">
        <v>64</v>
      </c>
      <c r="AI13" s="9" t="s">
        <v>162</v>
      </c>
      <c r="AJ13" s="8" t="s">
        <v>64</v>
      </c>
      <c r="AK13" s="8" t="s">
        <v>64</v>
      </c>
      <c r="AL13" s="9" t="s">
        <v>170</v>
      </c>
      <c r="AM13" s="8" t="s">
        <v>64</v>
      </c>
      <c r="AN13" s="9" t="s">
        <v>176</v>
      </c>
      <c r="AO13" s="8" t="s">
        <v>64</v>
      </c>
      <c r="AP13" s="8" t="s">
        <v>64</v>
      </c>
      <c r="AQ13" s="9" t="s">
        <v>185</v>
      </c>
      <c r="AR13" s="8"/>
      <c r="AS13" s="8" t="s">
        <v>64</v>
      </c>
      <c r="AT13" s="9" t="s">
        <v>191</v>
      </c>
      <c r="AU13" s="8" t="s">
        <v>64</v>
      </c>
      <c r="AV13" s="8" t="s">
        <v>64</v>
      </c>
      <c r="AW13" s="9" t="s">
        <v>205</v>
      </c>
      <c r="AX13" s="8" t="s">
        <v>64</v>
      </c>
      <c r="AY13" s="8" t="s">
        <v>64</v>
      </c>
      <c r="AZ13" s="9" t="s">
        <v>212</v>
      </c>
      <c r="BA13" s="8" t="s">
        <v>64</v>
      </c>
      <c r="BB13" s="9" t="s">
        <v>221</v>
      </c>
      <c r="BC13" s="8" t="s">
        <v>64</v>
      </c>
      <c r="BD13" s="8" t="s">
        <v>64</v>
      </c>
      <c r="BE13" s="9" t="s">
        <v>229</v>
      </c>
      <c r="BF13" s="8" t="s">
        <v>64</v>
      </c>
    </row>
    <row r="14" spans="1:58" ht="16" thickBot="1" x14ac:dyDescent="0.25">
      <c r="A14" s="22" t="s">
        <v>86</v>
      </c>
      <c r="B14" s="22" t="s">
        <v>63</v>
      </c>
      <c r="C14" s="19" t="s">
        <v>64</v>
      </c>
      <c r="D14" s="19" t="s">
        <v>64</v>
      </c>
      <c r="E14" s="19" t="s">
        <v>64</v>
      </c>
      <c r="F14" s="19" t="s">
        <v>64</v>
      </c>
      <c r="G14" s="19" t="s">
        <v>64</v>
      </c>
      <c r="H14" s="19" t="s">
        <v>64</v>
      </c>
      <c r="I14" s="25" t="s">
        <v>97</v>
      </c>
      <c r="J14" s="19" t="s">
        <v>64</v>
      </c>
      <c r="K14" s="19" t="s">
        <v>64</v>
      </c>
      <c r="L14" s="25" t="s">
        <v>105</v>
      </c>
      <c r="M14" s="19" t="s">
        <v>64</v>
      </c>
      <c r="N14" s="19" t="s">
        <v>64</v>
      </c>
      <c r="O14" s="19" t="s">
        <v>64</v>
      </c>
      <c r="P14" s="25" t="s">
        <v>115</v>
      </c>
      <c r="Q14" s="19" t="s">
        <v>64</v>
      </c>
      <c r="R14" s="25" t="s">
        <v>121</v>
      </c>
      <c r="S14" s="19" t="s">
        <v>64</v>
      </c>
      <c r="T14" s="19" t="s">
        <v>64</v>
      </c>
      <c r="U14" s="25" t="s">
        <v>127</v>
      </c>
      <c r="V14" s="19" t="s">
        <v>64</v>
      </c>
      <c r="W14" s="19" t="s">
        <v>64</v>
      </c>
      <c r="X14" s="25" t="s">
        <v>133</v>
      </c>
      <c r="Y14" s="19" t="s">
        <v>64</v>
      </c>
      <c r="Z14" s="19" t="s">
        <v>64</v>
      </c>
      <c r="AA14" s="25" t="s">
        <v>140</v>
      </c>
      <c r="AB14" s="19" t="s">
        <v>64</v>
      </c>
      <c r="AC14" s="25" t="s">
        <v>148</v>
      </c>
      <c r="AD14" s="19" t="s">
        <v>64</v>
      </c>
      <c r="AE14" s="19" t="s">
        <v>64</v>
      </c>
      <c r="AF14" s="19" t="s">
        <v>64</v>
      </c>
      <c r="AG14" s="25" t="s">
        <v>155</v>
      </c>
      <c r="AH14" s="19" t="s">
        <v>64</v>
      </c>
      <c r="AI14" s="25" t="s">
        <v>163</v>
      </c>
      <c r="AJ14" s="19" t="s">
        <v>64</v>
      </c>
      <c r="AK14" s="19" t="s">
        <v>64</v>
      </c>
      <c r="AL14" s="25" t="s">
        <v>171</v>
      </c>
      <c r="AM14" s="19" t="s">
        <v>64</v>
      </c>
      <c r="AN14" s="25" t="s">
        <v>177</v>
      </c>
      <c r="AO14" s="19" t="s">
        <v>64</v>
      </c>
      <c r="AP14" s="19" t="s">
        <v>64</v>
      </c>
      <c r="AQ14" s="25" t="s">
        <v>186</v>
      </c>
      <c r="AR14" s="19"/>
      <c r="AS14" s="19" t="s">
        <v>64</v>
      </c>
      <c r="AT14" s="25" t="s">
        <v>192</v>
      </c>
      <c r="AU14" s="19" t="s">
        <v>64</v>
      </c>
      <c r="AV14" s="19" t="s">
        <v>64</v>
      </c>
      <c r="AW14" s="25" t="s">
        <v>206</v>
      </c>
      <c r="AX14" s="19" t="s">
        <v>64</v>
      </c>
      <c r="AY14" s="19" t="s">
        <v>64</v>
      </c>
      <c r="AZ14" s="25" t="s">
        <v>213</v>
      </c>
      <c r="BA14" s="19" t="s">
        <v>64</v>
      </c>
      <c r="BB14" s="25" t="s">
        <v>222</v>
      </c>
      <c r="BC14" s="19" t="s">
        <v>64</v>
      </c>
      <c r="BD14" s="19" t="s">
        <v>64</v>
      </c>
      <c r="BE14" s="25" t="s">
        <v>230</v>
      </c>
      <c r="BF14" s="19" t="s">
        <v>64</v>
      </c>
    </row>
    <row r="15" spans="1:58" x14ac:dyDescent="0.2">
      <c r="A15" s="6" t="s">
        <v>50</v>
      </c>
      <c r="B15" s="7" t="s">
        <v>66</v>
      </c>
      <c r="C15" s="8" t="s">
        <v>67</v>
      </c>
      <c r="D15" s="18" t="s">
        <v>88</v>
      </c>
      <c r="E15" s="8" t="s">
        <v>67</v>
      </c>
      <c r="F15" s="8" t="s">
        <v>67</v>
      </c>
      <c r="G15" s="8" t="s">
        <v>67</v>
      </c>
      <c r="H15" s="8" t="s">
        <v>67</v>
      </c>
      <c r="I15" s="8" t="s">
        <v>67</v>
      </c>
      <c r="J15" s="8" t="s">
        <v>64</v>
      </c>
      <c r="K15" s="8" t="s">
        <v>67</v>
      </c>
      <c r="L15" s="8" t="s">
        <v>67</v>
      </c>
      <c r="M15" s="8" t="s">
        <v>67</v>
      </c>
      <c r="N15" s="9" t="str">
        <f>"07 08"</f>
        <v>07 08</v>
      </c>
      <c r="O15" s="8" t="s">
        <v>67</v>
      </c>
      <c r="P15" s="8" t="s">
        <v>67</v>
      </c>
      <c r="Q15" s="9" t="str">
        <f>"08 09"</f>
        <v>08 09</v>
      </c>
      <c r="R15" s="8" t="s">
        <v>67</v>
      </c>
      <c r="S15" s="9" t="str">
        <f>"09 08"</f>
        <v>09 08</v>
      </c>
      <c r="T15" s="8" t="s">
        <v>67</v>
      </c>
      <c r="U15" s="8" t="s">
        <v>67</v>
      </c>
      <c r="V15" s="8" t="s">
        <v>67</v>
      </c>
      <c r="W15" s="9" t="str">
        <f>"10 09"</f>
        <v>10 09</v>
      </c>
      <c r="X15" s="8" t="s">
        <v>67</v>
      </c>
      <c r="Y15" s="9" t="str">
        <f>"11 08"</f>
        <v>11 08</v>
      </c>
      <c r="Z15" s="8" t="s">
        <v>67</v>
      </c>
      <c r="AA15" s="8" t="s">
        <v>67</v>
      </c>
      <c r="AB15" s="9" t="str">
        <f>"12 08"</f>
        <v>12 08</v>
      </c>
      <c r="AC15" s="8" t="s">
        <v>67</v>
      </c>
      <c r="AD15" s="9" t="str">
        <f>"13 08"</f>
        <v>13 08</v>
      </c>
      <c r="AE15" s="8" t="s">
        <v>67</v>
      </c>
      <c r="AF15" s="8" t="s">
        <v>67</v>
      </c>
      <c r="AG15" s="8" t="s">
        <v>67</v>
      </c>
      <c r="AH15" s="9" t="str">
        <f>"14 08"</f>
        <v>14 08</v>
      </c>
      <c r="AI15" s="8" t="s">
        <v>67</v>
      </c>
      <c r="AJ15" s="9" t="str">
        <f>"15 08"</f>
        <v>15 08</v>
      </c>
      <c r="AK15" s="8" t="s">
        <v>67</v>
      </c>
      <c r="AL15" s="8" t="s">
        <v>67</v>
      </c>
      <c r="AM15" s="9" t="str">
        <f>"16 08"</f>
        <v>16 08</v>
      </c>
      <c r="AN15" s="8" t="s">
        <v>67</v>
      </c>
      <c r="AO15" s="9" t="str">
        <f>"17 08"</f>
        <v>17 08</v>
      </c>
      <c r="AP15" s="8" t="s">
        <v>67</v>
      </c>
      <c r="AQ15" s="8" t="s">
        <v>67</v>
      </c>
      <c r="AR15" s="8" t="s">
        <v>67</v>
      </c>
      <c r="AS15" s="9" t="str">
        <f>"18 08"</f>
        <v>18 08</v>
      </c>
      <c r="AT15" s="8" t="s">
        <v>67</v>
      </c>
      <c r="AU15" s="8" t="s">
        <v>67</v>
      </c>
      <c r="AV15" s="9" t="str">
        <f>"19 08"</f>
        <v>19 08</v>
      </c>
      <c r="AW15" s="8" t="s">
        <v>67</v>
      </c>
      <c r="AX15" s="8" t="s">
        <v>67</v>
      </c>
      <c r="AY15" s="9" t="str">
        <f>"20 08"</f>
        <v>20 08</v>
      </c>
      <c r="AZ15" s="8" t="s">
        <v>67</v>
      </c>
      <c r="BA15" s="9" t="str">
        <f>"21 08"</f>
        <v>21 08</v>
      </c>
      <c r="BB15" s="8" t="s">
        <v>67</v>
      </c>
      <c r="BC15" s="8" t="s">
        <v>67</v>
      </c>
      <c r="BD15" s="9" t="str">
        <f>"22 08"</f>
        <v>22 08</v>
      </c>
      <c r="BE15" s="8" t="s">
        <v>67</v>
      </c>
      <c r="BF15" s="9" t="str">
        <f>"23 11"</f>
        <v>23 11</v>
      </c>
    </row>
    <row r="16" spans="1:58" x14ac:dyDescent="0.2">
      <c r="A16" s="7"/>
      <c r="B16" s="7" t="s">
        <v>63</v>
      </c>
      <c r="C16" s="8" t="s">
        <v>64</v>
      </c>
      <c r="D16" s="9" t="s">
        <v>89</v>
      </c>
      <c r="E16" s="8" t="s">
        <v>64</v>
      </c>
      <c r="F16" s="9" t="str">
        <f>"05 12"</f>
        <v>05 12</v>
      </c>
      <c r="G16" s="9" t="str">
        <f>"05 19"</f>
        <v>05 19</v>
      </c>
      <c r="H16" s="8" t="s">
        <v>64</v>
      </c>
      <c r="I16" s="8" t="s">
        <v>64</v>
      </c>
      <c r="J16" s="8" t="s">
        <v>64</v>
      </c>
      <c r="K16" s="9" t="str">
        <f>"05 57"</f>
        <v>05 57</v>
      </c>
      <c r="L16" s="8" t="s">
        <v>64</v>
      </c>
      <c r="M16" s="9" t="str">
        <f>"06 36"</f>
        <v>06 36</v>
      </c>
      <c r="N16" s="9" t="str">
        <f>"07 09"</f>
        <v>07 09</v>
      </c>
      <c r="O16" s="9" t="str">
        <f>"07 34"</f>
        <v>07 34</v>
      </c>
      <c r="P16" s="8" t="s">
        <v>64</v>
      </c>
      <c r="Q16" s="9" t="str">
        <f>"08 10"</f>
        <v>08 10</v>
      </c>
      <c r="R16" s="8" t="s">
        <v>64</v>
      </c>
      <c r="S16" s="9" t="str">
        <f>"09 10"</f>
        <v>09 10</v>
      </c>
      <c r="T16" s="8" t="s">
        <v>64</v>
      </c>
      <c r="U16" s="8" t="s">
        <v>64</v>
      </c>
      <c r="V16" s="9" t="str">
        <f>"09 19"</f>
        <v>09 19</v>
      </c>
      <c r="W16" s="9" t="str">
        <f>"10 10"</f>
        <v>10 10</v>
      </c>
      <c r="X16" s="8" t="s">
        <v>64</v>
      </c>
      <c r="Y16" s="9" t="str">
        <f>"11 10"</f>
        <v>11 10</v>
      </c>
      <c r="Z16" s="9" t="str">
        <f>"11 19"</f>
        <v>11 19</v>
      </c>
      <c r="AA16" s="8" t="s">
        <v>64</v>
      </c>
      <c r="AB16" s="9" t="str">
        <f>"12 10"</f>
        <v>12 10</v>
      </c>
      <c r="AC16" s="8" t="s">
        <v>64</v>
      </c>
      <c r="AD16" s="9" t="str">
        <f>"13 10"</f>
        <v>13 10</v>
      </c>
      <c r="AE16" s="8" t="s">
        <v>64</v>
      </c>
      <c r="AF16" s="9" t="str">
        <f>"13 19"</f>
        <v>13 19</v>
      </c>
      <c r="AG16" s="8" t="s">
        <v>64</v>
      </c>
      <c r="AH16" s="9" t="str">
        <f>"14 10"</f>
        <v>14 10</v>
      </c>
      <c r="AI16" s="8" t="s">
        <v>64</v>
      </c>
      <c r="AJ16" s="9" t="str">
        <f>"15 10"</f>
        <v>15 10</v>
      </c>
      <c r="AK16" s="9" t="str">
        <f>"15 19"</f>
        <v>15 19</v>
      </c>
      <c r="AL16" s="8" t="s">
        <v>64</v>
      </c>
      <c r="AM16" s="9" t="str">
        <f>"16 09"</f>
        <v>16 09</v>
      </c>
      <c r="AN16" s="8" t="s">
        <v>64</v>
      </c>
      <c r="AO16" s="9" t="str">
        <f>"17 10"</f>
        <v>17 10</v>
      </c>
      <c r="AP16" s="9" t="str">
        <f>"17 19"</f>
        <v>17 19</v>
      </c>
      <c r="AQ16" s="8" t="s">
        <v>64</v>
      </c>
      <c r="AR16" s="8" t="s">
        <v>64</v>
      </c>
      <c r="AS16" s="9" t="str">
        <f>"18 10"</f>
        <v>18 10</v>
      </c>
      <c r="AT16" s="8" t="s">
        <v>64</v>
      </c>
      <c r="AU16" s="8" t="s">
        <v>64</v>
      </c>
      <c r="AV16" s="9" t="str">
        <f>"19 10"</f>
        <v>19 10</v>
      </c>
      <c r="AW16" s="8" t="s">
        <v>64</v>
      </c>
      <c r="AX16" s="9" t="str">
        <f>"19 36"</f>
        <v>19 36</v>
      </c>
      <c r="AY16" s="9" t="str">
        <f>"20 10"</f>
        <v>20 10</v>
      </c>
      <c r="AZ16" s="8" t="s">
        <v>64</v>
      </c>
      <c r="BA16" s="9" t="str">
        <f>"21 10"</f>
        <v>21 10</v>
      </c>
      <c r="BB16" s="8" t="s">
        <v>64</v>
      </c>
      <c r="BC16" s="8" t="s">
        <v>64</v>
      </c>
      <c r="BD16" s="9" t="str">
        <f>"22 10"</f>
        <v>22 10</v>
      </c>
      <c r="BE16" s="8" t="s">
        <v>64</v>
      </c>
      <c r="BF16" s="9" t="str">
        <f>"23 14"</f>
        <v>23 14</v>
      </c>
    </row>
    <row r="17" spans="1:58" x14ac:dyDescent="0.2">
      <c r="A17" s="7" t="s">
        <v>69</v>
      </c>
      <c r="B17" s="7" t="s">
        <v>63</v>
      </c>
      <c r="C17" s="8" t="s">
        <v>64</v>
      </c>
      <c r="D17" s="8" t="s">
        <v>64</v>
      </c>
      <c r="E17" s="8" t="s">
        <v>64</v>
      </c>
      <c r="F17" s="8" t="s">
        <v>64</v>
      </c>
      <c r="G17" s="9" t="str">
        <f>"05 26"</f>
        <v>05 26</v>
      </c>
      <c r="H17" s="8" t="s">
        <v>64</v>
      </c>
      <c r="I17" s="8" t="s">
        <v>64</v>
      </c>
      <c r="J17" s="8" t="s">
        <v>64</v>
      </c>
      <c r="K17" s="9" t="str">
        <f>"06 04"</f>
        <v>06 04</v>
      </c>
      <c r="L17" s="8" t="s">
        <v>64</v>
      </c>
      <c r="M17" s="9" t="str">
        <f>"06 43"</f>
        <v>06 43</v>
      </c>
      <c r="N17" s="9" t="str">
        <f>"07 17"</f>
        <v>07 17</v>
      </c>
      <c r="O17" s="9" t="str">
        <f>"07 41"</f>
        <v>07 41</v>
      </c>
      <c r="P17" s="8" t="s">
        <v>64</v>
      </c>
      <c r="Q17" s="9" t="str">
        <f>"08 18"</f>
        <v>08 18</v>
      </c>
      <c r="R17" s="8" t="s">
        <v>64</v>
      </c>
      <c r="S17" s="8" t="s">
        <v>64</v>
      </c>
      <c r="T17" s="8" t="s">
        <v>64</v>
      </c>
      <c r="U17" s="8" t="s">
        <v>64</v>
      </c>
      <c r="V17" s="9" t="str">
        <f>"09 26"</f>
        <v>09 26</v>
      </c>
      <c r="W17" s="9" t="str">
        <f>"10 18"</f>
        <v>10 18</v>
      </c>
      <c r="X17" s="8" t="s">
        <v>64</v>
      </c>
      <c r="Y17" s="8" t="s">
        <v>64</v>
      </c>
      <c r="Z17" s="9" t="str">
        <f>"11 26"</f>
        <v>11 26</v>
      </c>
      <c r="AA17" s="8" t="s">
        <v>64</v>
      </c>
      <c r="AB17" s="9" t="str">
        <f>"12 17"</f>
        <v>12 17</v>
      </c>
      <c r="AC17" s="8" t="s">
        <v>64</v>
      </c>
      <c r="AD17" s="8" t="s">
        <v>64</v>
      </c>
      <c r="AE17" s="8" t="s">
        <v>64</v>
      </c>
      <c r="AF17" s="9" t="str">
        <f>"13 26"</f>
        <v>13 26</v>
      </c>
      <c r="AG17" s="8" t="s">
        <v>64</v>
      </c>
      <c r="AH17" s="9" t="str">
        <f>"14 17"</f>
        <v>14 17</v>
      </c>
      <c r="AI17" s="8" t="s">
        <v>64</v>
      </c>
      <c r="AJ17" s="8" t="s">
        <v>64</v>
      </c>
      <c r="AK17" s="9" t="str">
        <f>"15 26"</f>
        <v>15 26</v>
      </c>
      <c r="AL17" s="8" t="s">
        <v>64</v>
      </c>
      <c r="AM17" s="9" t="str">
        <f>"16 16"</f>
        <v>16 16</v>
      </c>
      <c r="AN17" s="8" t="s">
        <v>64</v>
      </c>
      <c r="AO17" s="9" t="str">
        <f>"17 18"</f>
        <v>17 18</v>
      </c>
      <c r="AP17" s="9" t="str">
        <f>"17 26"</f>
        <v>17 26</v>
      </c>
      <c r="AQ17" s="8" t="s">
        <v>64</v>
      </c>
      <c r="AR17" s="8" t="s">
        <v>64</v>
      </c>
      <c r="AS17" s="9" t="str">
        <f>"18 18"</f>
        <v>18 18</v>
      </c>
      <c r="AT17" s="8" t="s">
        <v>64</v>
      </c>
      <c r="AU17" s="8" t="s">
        <v>64</v>
      </c>
      <c r="AV17" s="9" t="str">
        <f>"19 18"</f>
        <v>19 18</v>
      </c>
      <c r="AW17" s="8" t="s">
        <v>64</v>
      </c>
      <c r="AX17" s="9" t="str">
        <f>"19 43"</f>
        <v>19 43</v>
      </c>
      <c r="AY17" s="9" t="str">
        <f>"20 18"</f>
        <v>20 18</v>
      </c>
      <c r="AZ17" s="8" t="s">
        <v>64</v>
      </c>
      <c r="BA17" s="9" t="str">
        <f>"21 18"</f>
        <v>21 18</v>
      </c>
      <c r="BB17" s="8" t="s">
        <v>64</v>
      </c>
      <c r="BC17" s="8" t="s">
        <v>64</v>
      </c>
      <c r="BD17" s="9" t="str">
        <f>"22 17"</f>
        <v>22 17</v>
      </c>
      <c r="BE17" s="8" t="s">
        <v>64</v>
      </c>
      <c r="BF17" s="9" t="str">
        <f>"23 21"</f>
        <v>23 21</v>
      </c>
    </row>
    <row r="18" spans="1:58" x14ac:dyDescent="0.2">
      <c r="A18" s="7" t="s">
        <v>70</v>
      </c>
      <c r="B18" s="7" t="s">
        <v>63</v>
      </c>
      <c r="C18" s="8" t="s">
        <v>64</v>
      </c>
      <c r="D18" s="8" t="s">
        <v>64</v>
      </c>
      <c r="E18" s="8" t="s">
        <v>64</v>
      </c>
      <c r="F18" s="8" t="s">
        <v>64</v>
      </c>
      <c r="G18" s="9" t="str">
        <f>"05x32"</f>
        <v>05x32</v>
      </c>
      <c r="H18" s="8" t="s">
        <v>64</v>
      </c>
      <c r="I18" s="8" t="s">
        <v>64</v>
      </c>
      <c r="J18" s="8" t="s">
        <v>64</v>
      </c>
      <c r="K18" s="8" t="s">
        <v>64</v>
      </c>
      <c r="L18" s="8" t="s">
        <v>64</v>
      </c>
      <c r="M18" s="9" t="str">
        <f>"06x49"</f>
        <v>06x49</v>
      </c>
      <c r="N18" s="8" t="s">
        <v>64</v>
      </c>
      <c r="O18" s="9" t="str">
        <f>"07x47"</f>
        <v>07x47</v>
      </c>
      <c r="P18" s="8" t="s">
        <v>64</v>
      </c>
      <c r="Q18" s="8" t="s">
        <v>64</v>
      </c>
      <c r="R18" s="8" t="s">
        <v>64</v>
      </c>
      <c r="S18" s="8" t="s">
        <v>64</v>
      </c>
      <c r="T18" s="8" t="s">
        <v>64</v>
      </c>
      <c r="U18" s="8" t="s">
        <v>64</v>
      </c>
      <c r="V18" s="9" t="str">
        <f>"09x33"</f>
        <v>09x33</v>
      </c>
      <c r="W18" s="8" t="s">
        <v>64</v>
      </c>
      <c r="X18" s="8" t="s">
        <v>64</v>
      </c>
      <c r="Y18" s="8" t="s">
        <v>64</v>
      </c>
      <c r="Z18" s="9" t="str">
        <f>"11x33"</f>
        <v>11x33</v>
      </c>
      <c r="AA18" s="8" t="s">
        <v>64</v>
      </c>
      <c r="AB18" s="8" t="s">
        <v>64</v>
      </c>
      <c r="AC18" s="8" t="s">
        <v>64</v>
      </c>
      <c r="AD18" s="8" t="s">
        <v>64</v>
      </c>
      <c r="AE18" s="8" t="s">
        <v>64</v>
      </c>
      <c r="AF18" s="9" t="str">
        <f>"13x33"</f>
        <v>13x33</v>
      </c>
      <c r="AG18" s="8" t="s">
        <v>64</v>
      </c>
      <c r="AH18" s="8" t="s">
        <v>64</v>
      </c>
      <c r="AI18" s="8" t="s">
        <v>64</v>
      </c>
      <c r="AJ18" s="8" t="s">
        <v>64</v>
      </c>
      <c r="AK18" s="9" t="str">
        <f>"15x33"</f>
        <v>15x33</v>
      </c>
      <c r="AL18" s="8" t="s">
        <v>64</v>
      </c>
      <c r="AM18" s="8" t="s">
        <v>64</v>
      </c>
      <c r="AN18" s="8" t="s">
        <v>64</v>
      </c>
      <c r="AO18" s="8" t="s">
        <v>64</v>
      </c>
      <c r="AP18" s="9" t="str">
        <f>"17x33"</f>
        <v>17x33</v>
      </c>
      <c r="AQ18" s="8" t="s">
        <v>64</v>
      </c>
      <c r="AR18" s="8" t="s">
        <v>64</v>
      </c>
      <c r="AS18" s="8" t="s">
        <v>64</v>
      </c>
      <c r="AT18" s="8" t="s">
        <v>64</v>
      </c>
      <c r="AU18" s="8" t="s">
        <v>64</v>
      </c>
      <c r="AV18" s="8" t="s">
        <v>64</v>
      </c>
      <c r="AW18" s="8" t="s">
        <v>64</v>
      </c>
      <c r="AX18" s="9" t="str">
        <f>"19x50"</f>
        <v>19x50</v>
      </c>
      <c r="AY18" s="8" t="s">
        <v>64</v>
      </c>
      <c r="AZ18" s="8" t="s">
        <v>64</v>
      </c>
      <c r="BA18" s="9" t="str">
        <f>"21x24"</f>
        <v>21x24</v>
      </c>
      <c r="BB18" s="8" t="s">
        <v>64</v>
      </c>
      <c r="BC18" s="8" t="s">
        <v>64</v>
      </c>
      <c r="BD18" s="9" t="str">
        <f>"22x23"</f>
        <v>22x23</v>
      </c>
      <c r="BE18" s="8" t="s">
        <v>64</v>
      </c>
      <c r="BF18" s="9" t="str">
        <f>"23x27"</f>
        <v>23x27</v>
      </c>
    </row>
    <row r="19" spans="1:58" x14ac:dyDescent="0.2">
      <c r="A19" s="7" t="s">
        <v>71</v>
      </c>
      <c r="B19" s="7" t="s">
        <v>63</v>
      </c>
      <c r="C19" s="8" t="s">
        <v>64</v>
      </c>
      <c r="D19" s="8" t="s">
        <v>64</v>
      </c>
      <c r="E19" s="8" t="s">
        <v>64</v>
      </c>
      <c r="F19" s="8" t="s">
        <v>64</v>
      </c>
      <c r="G19" s="9" t="str">
        <f>"05 39"</f>
        <v>05 39</v>
      </c>
      <c r="H19" s="8" t="s">
        <v>64</v>
      </c>
      <c r="I19" s="8" t="s">
        <v>64</v>
      </c>
      <c r="J19" s="8" t="s">
        <v>64</v>
      </c>
      <c r="K19" s="9" t="str">
        <f>"06 14"</f>
        <v>06 14</v>
      </c>
      <c r="L19" s="8" t="s">
        <v>64</v>
      </c>
      <c r="M19" s="9" t="str">
        <f>"06 56"</f>
        <v>06 56</v>
      </c>
      <c r="N19" s="8" t="s">
        <v>64</v>
      </c>
      <c r="O19" s="9" t="str">
        <f>"07 55"</f>
        <v>07 55</v>
      </c>
      <c r="P19" s="8" t="s">
        <v>64</v>
      </c>
      <c r="Q19" s="9" t="str">
        <f>"08 28"</f>
        <v>08 28</v>
      </c>
      <c r="R19" s="8" t="s">
        <v>64</v>
      </c>
      <c r="S19" s="8" t="s">
        <v>64</v>
      </c>
      <c r="T19" s="8" t="s">
        <v>64</v>
      </c>
      <c r="U19" s="8" t="s">
        <v>64</v>
      </c>
      <c r="V19" s="9" t="str">
        <f>"09 41"</f>
        <v>09 41</v>
      </c>
      <c r="W19" s="9" t="str">
        <f>"10 28"</f>
        <v>10 28</v>
      </c>
      <c r="X19" s="8" t="s">
        <v>64</v>
      </c>
      <c r="Y19" s="8" t="s">
        <v>64</v>
      </c>
      <c r="Z19" s="9" t="str">
        <f>"11 41"</f>
        <v>11 41</v>
      </c>
      <c r="AA19" s="8" t="s">
        <v>64</v>
      </c>
      <c r="AB19" s="9" t="str">
        <f>"12 27"</f>
        <v>12 27</v>
      </c>
      <c r="AC19" s="8" t="s">
        <v>64</v>
      </c>
      <c r="AD19" s="8" t="s">
        <v>64</v>
      </c>
      <c r="AE19" s="8" t="s">
        <v>64</v>
      </c>
      <c r="AF19" s="9" t="str">
        <f>"13 41"</f>
        <v>13 41</v>
      </c>
      <c r="AG19" s="8" t="s">
        <v>64</v>
      </c>
      <c r="AH19" s="9" t="str">
        <f>"14 27"</f>
        <v>14 27</v>
      </c>
      <c r="AI19" s="8" t="s">
        <v>64</v>
      </c>
      <c r="AJ19" s="8" t="s">
        <v>64</v>
      </c>
      <c r="AK19" s="9" t="str">
        <f>"15 41"</f>
        <v>15 41</v>
      </c>
      <c r="AL19" s="8" t="s">
        <v>64</v>
      </c>
      <c r="AM19" s="9" t="str">
        <f>"16 26"</f>
        <v>16 26</v>
      </c>
      <c r="AN19" s="8" t="s">
        <v>64</v>
      </c>
      <c r="AO19" s="8" t="s">
        <v>64</v>
      </c>
      <c r="AP19" s="9" t="str">
        <f>"17 41"</f>
        <v>17 41</v>
      </c>
      <c r="AQ19" s="8" t="s">
        <v>64</v>
      </c>
      <c r="AR19" s="8" t="s">
        <v>64</v>
      </c>
      <c r="AS19" s="9" t="str">
        <f>"18 28"</f>
        <v>18 28</v>
      </c>
      <c r="AT19" s="8" t="s">
        <v>64</v>
      </c>
      <c r="AU19" s="8" t="s">
        <v>64</v>
      </c>
      <c r="AV19" s="8" t="s">
        <v>64</v>
      </c>
      <c r="AW19" s="8" t="s">
        <v>64</v>
      </c>
      <c r="AX19" s="9" t="str">
        <f>"19 58"</f>
        <v>19 58</v>
      </c>
      <c r="AY19" s="9" t="str">
        <f>"20 28"</f>
        <v>20 28</v>
      </c>
      <c r="AZ19" s="8" t="s">
        <v>64</v>
      </c>
      <c r="BA19" s="9" t="str">
        <f>"21 31"</f>
        <v>21 31</v>
      </c>
      <c r="BB19" s="8" t="s">
        <v>64</v>
      </c>
      <c r="BC19" s="8" t="s">
        <v>64</v>
      </c>
      <c r="BD19" s="9" t="str">
        <f>"22 30"</f>
        <v>22 30</v>
      </c>
      <c r="BE19" s="8" t="s">
        <v>64</v>
      </c>
      <c r="BF19" s="9" t="str">
        <f>"23 34"</f>
        <v>23 34</v>
      </c>
    </row>
    <row r="20" spans="1:58" x14ac:dyDescent="0.2">
      <c r="A20" s="7" t="s">
        <v>72</v>
      </c>
      <c r="B20" s="7" t="s">
        <v>63</v>
      </c>
      <c r="C20" s="8" t="s">
        <v>64</v>
      </c>
      <c r="D20" s="8" t="s">
        <v>64</v>
      </c>
      <c r="E20" s="8" t="s">
        <v>64</v>
      </c>
      <c r="F20" s="8" t="s">
        <v>64</v>
      </c>
      <c r="G20" s="9" t="str">
        <f>"05x45"</f>
        <v>05x45</v>
      </c>
      <c r="H20" s="8" t="s">
        <v>64</v>
      </c>
      <c r="I20" s="8" t="s">
        <v>64</v>
      </c>
      <c r="J20" s="8" t="s">
        <v>64</v>
      </c>
      <c r="K20" s="8" t="s">
        <v>64</v>
      </c>
      <c r="L20" s="8" t="s">
        <v>64</v>
      </c>
      <c r="M20" s="9" t="str">
        <f>"07x02"</f>
        <v>07x02</v>
      </c>
      <c r="N20" s="8" t="s">
        <v>64</v>
      </c>
      <c r="O20" s="9" t="str">
        <f>"08x00"</f>
        <v>08x00</v>
      </c>
      <c r="P20" s="8" t="s">
        <v>64</v>
      </c>
      <c r="Q20" s="8" t="s">
        <v>64</v>
      </c>
      <c r="R20" s="8" t="s">
        <v>64</v>
      </c>
      <c r="S20" s="8" t="s">
        <v>64</v>
      </c>
      <c r="T20" s="8" t="s">
        <v>64</v>
      </c>
      <c r="U20" s="8" t="s">
        <v>64</v>
      </c>
      <c r="V20" s="9" t="str">
        <f>"09x48"</f>
        <v>09x48</v>
      </c>
      <c r="W20" s="8" t="s">
        <v>64</v>
      </c>
      <c r="X20" s="8" t="s">
        <v>64</v>
      </c>
      <c r="Y20" s="8" t="s">
        <v>64</v>
      </c>
      <c r="Z20" s="9" t="str">
        <f>"11x48"</f>
        <v>11x48</v>
      </c>
      <c r="AA20" s="8" t="s">
        <v>64</v>
      </c>
      <c r="AB20" s="8" t="s">
        <v>64</v>
      </c>
      <c r="AC20" s="8" t="s">
        <v>64</v>
      </c>
      <c r="AD20" s="8" t="s">
        <v>64</v>
      </c>
      <c r="AE20" s="8" t="s">
        <v>64</v>
      </c>
      <c r="AF20" s="9" t="str">
        <f>"13x48"</f>
        <v>13x48</v>
      </c>
      <c r="AG20" s="8" t="s">
        <v>64</v>
      </c>
      <c r="AH20" s="8" t="s">
        <v>64</v>
      </c>
      <c r="AI20" s="8" t="s">
        <v>64</v>
      </c>
      <c r="AJ20" s="8" t="s">
        <v>64</v>
      </c>
      <c r="AK20" s="9" t="str">
        <f>"15x48"</f>
        <v>15x48</v>
      </c>
      <c r="AL20" s="8" t="s">
        <v>64</v>
      </c>
      <c r="AM20" s="8" t="s">
        <v>64</v>
      </c>
      <c r="AN20" s="8" t="s">
        <v>64</v>
      </c>
      <c r="AO20" s="8" t="s">
        <v>64</v>
      </c>
      <c r="AP20" s="9" t="str">
        <f>"17x48"</f>
        <v>17x48</v>
      </c>
      <c r="AQ20" s="8" t="s">
        <v>64</v>
      </c>
      <c r="AR20" s="8" t="s">
        <v>64</v>
      </c>
      <c r="AS20" s="8" t="s">
        <v>64</v>
      </c>
      <c r="AT20" s="8" t="s">
        <v>64</v>
      </c>
      <c r="AU20" s="8" t="s">
        <v>64</v>
      </c>
      <c r="AV20" s="8" t="s">
        <v>64</v>
      </c>
      <c r="AW20" s="8" t="s">
        <v>64</v>
      </c>
      <c r="AX20" s="9" t="str">
        <f>"20x05"</f>
        <v>20x05</v>
      </c>
      <c r="AY20" s="8" t="s">
        <v>64</v>
      </c>
      <c r="AZ20" s="8" t="s">
        <v>64</v>
      </c>
      <c r="BA20" s="9" t="str">
        <f>"21x37"</f>
        <v>21x37</v>
      </c>
      <c r="BB20" s="8" t="s">
        <v>64</v>
      </c>
      <c r="BC20" s="8" t="s">
        <v>64</v>
      </c>
      <c r="BD20" s="9" t="str">
        <f>"22x36"</f>
        <v>22x36</v>
      </c>
      <c r="BE20" s="8" t="s">
        <v>64</v>
      </c>
      <c r="BF20" s="9" t="str">
        <f>"23x40"</f>
        <v>23x40</v>
      </c>
    </row>
    <row r="21" spans="1:58" x14ac:dyDescent="0.2">
      <c r="A21" s="7" t="s">
        <v>73</v>
      </c>
      <c r="B21" s="7" t="s">
        <v>63</v>
      </c>
      <c r="C21" s="8" t="s">
        <v>64</v>
      </c>
      <c r="D21" s="8" t="s">
        <v>64</v>
      </c>
      <c r="E21" s="8" t="s">
        <v>64</v>
      </c>
      <c r="F21" s="8" t="s">
        <v>64</v>
      </c>
      <c r="G21" s="9" t="str">
        <f>"05 50"</f>
        <v>05 50</v>
      </c>
      <c r="H21" s="8" t="s">
        <v>64</v>
      </c>
      <c r="I21" s="8" t="s">
        <v>64</v>
      </c>
      <c r="J21" s="8" t="s">
        <v>64</v>
      </c>
      <c r="K21" s="9" t="str">
        <f>"06 23"</f>
        <v>06 23</v>
      </c>
      <c r="L21" s="8" t="s">
        <v>64</v>
      </c>
      <c r="M21" s="9" t="str">
        <f>"07 07"</f>
        <v>07 07</v>
      </c>
      <c r="N21" s="8" t="s">
        <v>64</v>
      </c>
      <c r="O21" s="9" t="str">
        <f>"08 06"</f>
        <v>08 06</v>
      </c>
      <c r="P21" s="8" t="s">
        <v>64</v>
      </c>
      <c r="Q21" s="8" t="s">
        <v>64</v>
      </c>
      <c r="R21" s="8" t="s">
        <v>64</v>
      </c>
      <c r="S21" s="8" t="s">
        <v>64</v>
      </c>
      <c r="T21" s="8" t="s">
        <v>64</v>
      </c>
      <c r="U21" s="8" t="s">
        <v>64</v>
      </c>
      <c r="V21" s="9" t="str">
        <f>"09 54"</f>
        <v>09 54</v>
      </c>
      <c r="W21" s="8" t="s">
        <v>64</v>
      </c>
      <c r="X21" s="8" t="s">
        <v>64</v>
      </c>
      <c r="Y21" s="8" t="s">
        <v>64</v>
      </c>
      <c r="Z21" s="9" t="str">
        <f>"11 54"</f>
        <v>11 54</v>
      </c>
      <c r="AA21" s="8" t="s">
        <v>64</v>
      </c>
      <c r="AB21" s="8" t="s">
        <v>64</v>
      </c>
      <c r="AC21" s="8" t="s">
        <v>64</v>
      </c>
      <c r="AD21" s="8" t="s">
        <v>64</v>
      </c>
      <c r="AE21" s="8" t="s">
        <v>64</v>
      </c>
      <c r="AF21" s="9" t="str">
        <f>"13 54"</f>
        <v>13 54</v>
      </c>
      <c r="AG21" s="8" t="s">
        <v>64</v>
      </c>
      <c r="AH21" s="8" t="s">
        <v>64</v>
      </c>
      <c r="AI21" s="8" t="s">
        <v>64</v>
      </c>
      <c r="AJ21" s="8" t="s">
        <v>64</v>
      </c>
      <c r="AK21" s="9" t="str">
        <f>"15 54"</f>
        <v>15 54</v>
      </c>
      <c r="AL21" s="8" t="s">
        <v>64</v>
      </c>
      <c r="AM21" s="9" t="str">
        <f>"16 34"</f>
        <v>16 34</v>
      </c>
      <c r="AN21" s="8" t="s">
        <v>64</v>
      </c>
      <c r="AO21" s="8" t="s">
        <v>64</v>
      </c>
      <c r="AP21" s="9" t="str">
        <f>"17 54"</f>
        <v>17 54</v>
      </c>
      <c r="AQ21" s="8" t="s">
        <v>64</v>
      </c>
      <c r="AR21" s="8" t="s">
        <v>64</v>
      </c>
      <c r="AS21" s="9" t="str">
        <f>"18 36"</f>
        <v>18 36</v>
      </c>
      <c r="AT21" s="8" t="s">
        <v>64</v>
      </c>
      <c r="AU21" s="8" t="s">
        <v>64</v>
      </c>
      <c r="AV21" s="8" t="s">
        <v>64</v>
      </c>
      <c r="AW21" s="8" t="s">
        <v>64</v>
      </c>
      <c r="AX21" s="9" t="str">
        <f>"20 11"</f>
        <v>20 11</v>
      </c>
      <c r="AY21" s="9" t="str">
        <f>"20 36"</f>
        <v>20 36</v>
      </c>
      <c r="AZ21" s="8" t="s">
        <v>64</v>
      </c>
      <c r="BA21" s="9" t="str">
        <f>"21 42"</f>
        <v>21 42</v>
      </c>
      <c r="BB21" s="8" t="s">
        <v>64</v>
      </c>
      <c r="BC21" s="8" t="s">
        <v>64</v>
      </c>
      <c r="BD21" s="9" t="str">
        <f>"22 41"</f>
        <v>22 41</v>
      </c>
      <c r="BE21" s="8" t="s">
        <v>64</v>
      </c>
      <c r="BF21" s="9" t="str">
        <f>"23 45"</f>
        <v>23 45</v>
      </c>
    </row>
    <row r="22" spans="1:58" ht="16" thickBot="1" x14ac:dyDescent="0.25">
      <c r="A22" s="22" t="s">
        <v>74</v>
      </c>
      <c r="B22" s="22" t="s">
        <v>63</v>
      </c>
      <c r="C22" s="19" t="s">
        <v>64</v>
      </c>
      <c r="D22" s="19" t="s">
        <v>64</v>
      </c>
      <c r="E22" s="19" t="s">
        <v>64</v>
      </c>
      <c r="F22" s="19" t="s">
        <v>64</v>
      </c>
      <c r="G22" s="25" t="str">
        <f>"05x55"</f>
        <v>05x55</v>
      </c>
      <c r="H22" s="19" t="s">
        <v>64</v>
      </c>
      <c r="I22" s="19" t="s">
        <v>64</v>
      </c>
      <c r="J22" s="19" t="s">
        <v>64</v>
      </c>
      <c r="K22" s="19" t="s">
        <v>64</v>
      </c>
      <c r="L22" s="19" t="s">
        <v>64</v>
      </c>
      <c r="M22" s="25" t="str">
        <f>"07x12"</f>
        <v>07x12</v>
      </c>
      <c r="N22" s="19" t="s">
        <v>64</v>
      </c>
      <c r="O22" s="25" t="str">
        <f>"08x11"</f>
        <v>08x11</v>
      </c>
      <c r="P22" s="19" t="s">
        <v>64</v>
      </c>
      <c r="Q22" s="19" t="s">
        <v>64</v>
      </c>
      <c r="R22" s="19" t="s">
        <v>64</v>
      </c>
      <c r="S22" s="19" t="s">
        <v>64</v>
      </c>
      <c r="T22" s="19" t="s">
        <v>64</v>
      </c>
      <c r="U22" s="19" t="s">
        <v>64</v>
      </c>
      <c r="V22" s="25" t="str">
        <f>"09x59"</f>
        <v>09x59</v>
      </c>
      <c r="W22" s="19" t="s">
        <v>64</v>
      </c>
      <c r="X22" s="19" t="s">
        <v>64</v>
      </c>
      <c r="Y22" s="19" t="s">
        <v>64</v>
      </c>
      <c r="Z22" s="25" t="str">
        <f>"11x59"</f>
        <v>11x59</v>
      </c>
      <c r="AA22" s="19" t="s">
        <v>64</v>
      </c>
      <c r="AB22" s="19" t="s">
        <v>64</v>
      </c>
      <c r="AC22" s="19" t="s">
        <v>64</v>
      </c>
      <c r="AD22" s="19" t="s">
        <v>64</v>
      </c>
      <c r="AE22" s="19" t="s">
        <v>64</v>
      </c>
      <c r="AF22" s="25" t="str">
        <f>"13x59"</f>
        <v>13x59</v>
      </c>
      <c r="AG22" s="19" t="s">
        <v>64</v>
      </c>
      <c r="AH22" s="19" t="s">
        <v>64</v>
      </c>
      <c r="AI22" s="19" t="s">
        <v>64</v>
      </c>
      <c r="AJ22" s="19" t="s">
        <v>64</v>
      </c>
      <c r="AK22" s="25" t="str">
        <f>"15x59"</f>
        <v>15x59</v>
      </c>
      <c r="AL22" s="19" t="s">
        <v>64</v>
      </c>
      <c r="AM22" s="19" t="s">
        <v>64</v>
      </c>
      <c r="AN22" s="19" t="s">
        <v>64</v>
      </c>
      <c r="AO22" s="19" t="s">
        <v>64</v>
      </c>
      <c r="AP22" s="25" t="str">
        <f>"17x59"</f>
        <v>17x59</v>
      </c>
      <c r="AQ22" s="19" t="s">
        <v>64</v>
      </c>
      <c r="AR22" s="19" t="s">
        <v>64</v>
      </c>
      <c r="AS22" s="19" t="s">
        <v>64</v>
      </c>
      <c r="AT22" s="19" t="s">
        <v>64</v>
      </c>
      <c r="AU22" s="19" t="s">
        <v>64</v>
      </c>
      <c r="AV22" s="19" t="s">
        <v>64</v>
      </c>
      <c r="AW22" s="19" t="s">
        <v>64</v>
      </c>
      <c r="AX22" s="25" t="str">
        <f>"20x16"</f>
        <v>20x16</v>
      </c>
      <c r="AY22" s="19" t="s">
        <v>64</v>
      </c>
      <c r="AZ22" s="19" t="s">
        <v>64</v>
      </c>
      <c r="BA22" s="25" t="str">
        <f>"21x47"</f>
        <v>21x47</v>
      </c>
      <c r="BB22" s="19" t="s">
        <v>64</v>
      </c>
      <c r="BC22" s="19" t="s">
        <v>64</v>
      </c>
      <c r="BD22" s="25" t="str">
        <f>"22x46"</f>
        <v>22x46</v>
      </c>
      <c r="BE22" s="19" t="s">
        <v>64</v>
      </c>
      <c r="BF22" s="25" t="str">
        <f>"23x50"</f>
        <v>23x50</v>
      </c>
    </row>
    <row r="23" spans="1:58" x14ac:dyDescent="0.2">
      <c r="A23" s="6" t="s">
        <v>48</v>
      </c>
      <c r="B23" s="7" t="s">
        <v>66</v>
      </c>
      <c r="C23" s="8" t="s">
        <v>67</v>
      </c>
      <c r="D23" s="9" t="str">
        <f>"05 18"</f>
        <v>05 18</v>
      </c>
      <c r="E23" s="8" t="s">
        <v>67</v>
      </c>
      <c r="F23" s="9" t="str">
        <f>"05 43"</f>
        <v>05 43</v>
      </c>
      <c r="G23" s="9" t="str">
        <f>"06 06"</f>
        <v>06 06</v>
      </c>
      <c r="H23" s="8" t="s">
        <v>67</v>
      </c>
      <c r="I23" s="18" t="s">
        <v>98</v>
      </c>
      <c r="J23" s="8" t="s">
        <v>64</v>
      </c>
      <c r="K23" s="9" t="str">
        <f>"06 35"</f>
        <v>06 35</v>
      </c>
      <c r="L23" s="18" t="s">
        <v>106</v>
      </c>
      <c r="M23" s="9" t="str">
        <f>"07 23"</f>
        <v>07 23</v>
      </c>
      <c r="N23" s="9" t="str">
        <f>"07 42"</f>
        <v>07 42</v>
      </c>
      <c r="O23" s="9" t="str">
        <f>"08 24"</f>
        <v>08 24</v>
      </c>
      <c r="P23" s="20" t="s">
        <v>116</v>
      </c>
      <c r="Q23" s="9" t="str">
        <f>"08 46"</f>
        <v>08 46</v>
      </c>
      <c r="R23" s="18" t="s">
        <v>122</v>
      </c>
      <c r="S23" s="9" t="str">
        <f>"09 40"</f>
        <v>09 40</v>
      </c>
      <c r="T23" s="8" t="s">
        <v>67</v>
      </c>
      <c r="U23" s="18" t="s">
        <v>128</v>
      </c>
      <c r="V23" s="9" t="str">
        <f>"10 12"</f>
        <v>10 12</v>
      </c>
      <c r="W23" s="9" t="str">
        <f>"10 46"</f>
        <v>10 46</v>
      </c>
      <c r="X23" s="20" t="s">
        <v>134</v>
      </c>
      <c r="Y23" s="9" t="str">
        <f>"11 41"</f>
        <v>11 41</v>
      </c>
      <c r="Z23" s="9" t="str">
        <f>"12 12"</f>
        <v>12 12</v>
      </c>
      <c r="AA23" s="9" t="s">
        <v>141</v>
      </c>
      <c r="AB23" s="9" t="str">
        <f>"12 45"</f>
        <v>12 45</v>
      </c>
      <c r="AC23" s="18" t="s">
        <v>149</v>
      </c>
      <c r="AD23" s="9" t="str">
        <f>"13 41"</f>
        <v>13 41</v>
      </c>
      <c r="AE23" s="8" t="s">
        <v>67</v>
      </c>
      <c r="AF23" s="9" t="str">
        <f>"14 12"</f>
        <v>14 12</v>
      </c>
      <c r="AG23" s="9" t="s">
        <v>156</v>
      </c>
      <c r="AH23" s="9" t="str">
        <f>"14 46"</f>
        <v>14 46</v>
      </c>
      <c r="AI23" s="18" t="s">
        <v>164</v>
      </c>
      <c r="AJ23" s="9" t="str">
        <f>"15 41"</f>
        <v>15 41</v>
      </c>
      <c r="AK23" s="9" t="str">
        <f>"16 12"</f>
        <v>16 12</v>
      </c>
      <c r="AL23" s="9" t="s">
        <v>172</v>
      </c>
      <c r="AM23" s="9" t="str">
        <f>"16 46"</f>
        <v>16 46</v>
      </c>
      <c r="AN23" s="18" t="s">
        <v>178</v>
      </c>
      <c r="AO23" s="9" t="str">
        <f>"17 43"</f>
        <v>17 43</v>
      </c>
      <c r="AP23" s="9" t="str">
        <f>"18 12"</f>
        <v>18 12</v>
      </c>
      <c r="AQ23" s="9" t="s">
        <v>187</v>
      </c>
      <c r="AR23" s="8" t="s">
        <v>67</v>
      </c>
      <c r="AS23" s="9" t="str">
        <f>"18 49"</f>
        <v>18 49</v>
      </c>
      <c r="AT23" s="18" t="s">
        <v>193</v>
      </c>
      <c r="AU23" s="8" t="s">
        <v>232</v>
      </c>
      <c r="AV23" s="9" t="str">
        <f>"19 44"</f>
        <v>19 44</v>
      </c>
      <c r="AW23" s="9" t="s">
        <v>207</v>
      </c>
      <c r="AX23" s="9" t="str">
        <f>"20 30"</f>
        <v>20 30</v>
      </c>
      <c r="AY23" s="9" t="str">
        <f>"20 49"</f>
        <v>20 49</v>
      </c>
      <c r="AZ23" s="9" t="s">
        <v>214</v>
      </c>
      <c r="BA23" s="9" t="str">
        <f>"21 58"</f>
        <v>21 58</v>
      </c>
      <c r="BB23" s="9" t="s">
        <v>223</v>
      </c>
      <c r="BC23" s="8" t="s">
        <v>67</v>
      </c>
      <c r="BD23" s="9" t="str">
        <f>"22 59"</f>
        <v>22 59</v>
      </c>
      <c r="BE23" s="9" t="s">
        <v>231</v>
      </c>
      <c r="BF23" s="9" t="str">
        <f>"00 03"</f>
        <v>00 03</v>
      </c>
    </row>
    <row r="24" spans="1:58" x14ac:dyDescent="0.2">
      <c r="A24" s="7"/>
      <c r="B24" s="7" t="s">
        <v>63</v>
      </c>
      <c r="C24" s="8" t="s">
        <v>64</v>
      </c>
      <c r="D24" s="8" t="s">
        <v>64</v>
      </c>
      <c r="E24" s="9" t="str">
        <f>"05 28"</f>
        <v>05 28</v>
      </c>
      <c r="F24" s="9" t="str">
        <f>"05 44"</f>
        <v>05 44</v>
      </c>
      <c r="G24" s="8" t="s">
        <v>64</v>
      </c>
      <c r="H24" s="9" t="str">
        <f>"06 10"</f>
        <v>06 10</v>
      </c>
      <c r="I24" s="8" t="s">
        <v>64</v>
      </c>
      <c r="J24" s="8" t="s">
        <v>64</v>
      </c>
      <c r="K24" s="9" t="str">
        <f>"06 35"</f>
        <v>06 35</v>
      </c>
      <c r="L24" s="9" t="str">
        <f>"07 13"</f>
        <v>07 13</v>
      </c>
      <c r="M24" s="8" t="s">
        <v>64</v>
      </c>
      <c r="N24" s="9" t="str">
        <f>"07 43"</f>
        <v>07 43</v>
      </c>
      <c r="O24" s="8" t="s">
        <v>64</v>
      </c>
      <c r="P24" s="8" t="s">
        <v>64</v>
      </c>
      <c r="Q24" s="9" t="str">
        <f>"08 47"</f>
        <v>08 47</v>
      </c>
      <c r="R24" s="9" t="str">
        <f>"09 13"</f>
        <v>09 13</v>
      </c>
      <c r="S24" s="9" t="str">
        <f>"09 40"</f>
        <v>09 40</v>
      </c>
      <c r="T24" s="9" t="str">
        <f>"10 00"</f>
        <v>10 00</v>
      </c>
      <c r="U24" s="9" t="str">
        <f>"10 17"</f>
        <v>10 17</v>
      </c>
      <c r="V24" s="8" t="s">
        <v>64</v>
      </c>
      <c r="W24" s="9" t="str">
        <f>"10 47"</f>
        <v>10 47</v>
      </c>
      <c r="X24" s="9" t="str">
        <f>"11 13"</f>
        <v>11 13</v>
      </c>
      <c r="Y24" s="9" t="str">
        <f>"11 43"</f>
        <v>11 43</v>
      </c>
      <c r="Z24" s="8" t="s">
        <v>64</v>
      </c>
      <c r="AA24" s="8" t="s">
        <v>64</v>
      </c>
      <c r="AB24" s="9" t="str">
        <f>"12 46"</f>
        <v>12 46</v>
      </c>
      <c r="AC24" s="9" t="str">
        <f>"13 18"</f>
        <v>13 18</v>
      </c>
      <c r="AD24" s="9" t="str">
        <f>"13 43"</f>
        <v>13 43</v>
      </c>
      <c r="AE24" s="9" t="str">
        <f>"13 55"</f>
        <v>13 55</v>
      </c>
      <c r="AF24" s="8" t="s">
        <v>64</v>
      </c>
      <c r="AG24" s="8" t="s">
        <v>64</v>
      </c>
      <c r="AH24" s="9" t="str">
        <f>"14 46"</f>
        <v>14 46</v>
      </c>
      <c r="AI24" s="9" t="str">
        <f>"15 18"</f>
        <v>15 18</v>
      </c>
      <c r="AJ24" s="9" t="str">
        <f>"15 43"</f>
        <v>15 43</v>
      </c>
      <c r="AK24" s="8" t="s">
        <v>64</v>
      </c>
      <c r="AL24" s="8" t="s">
        <v>64</v>
      </c>
      <c r="AM24" s="9" t="str">
        <f>"16 46"</f>
        <v>16 46</v>
      </c>
      <c r="AN24" s="9" t="str">
        <f>"17 17"</f>
        <v>17 17</v>
      </c>
      <c r="AO24" s="9" t="str">
        <f>"17 44"</f>
        <v>17 44</v>
      </c>
      <c r="AP24" s="8" t="s">
        <v>64</v>
      </c>
      <c r="AQ24" s="8" t="s">
        <v>64</v>
      </c>
      <c r="AR24" s="9" t="str">
        <f>"18 35"</f>
        <v>18 35</v>
      </c>
      <c r="AS24" s="9" t="str">
        <f>"18 50"</f>
        <v>18 50</v>
      </c>
      <c r="AT24" s="9" t="str">
        <f>"19 23"</f>
        <v>19 23</v>
      </c>
      <c r="AU24" s="8" t="s">
        <v>64</v>
      </c>
      <c r="AV24" s="9" t="str">
        <f>"19 45"</f>
        <v>19 45</v>
      </c>
      <c r="AW24" s="8" t="s">
        <v>64</v>
      </c>
      <c r="AX24" s="8" t="s">
        <v>64</v>
      </c>
      <c r="AY24" s="9" t="str">
        <f>"20 52"</f>
        <v>20 52</v>
      </c>
      <c r="AZ24" s="8" t="s">
        <v>64</v>
      </c>
      <c r="BA24" s="9" t="str">
        <f>"22 02"</f>
        <v>22 02</v>
      </c>
      <c r="BB24" s="8" t="s">
        <v>64</v>
      </c>
      <c r="BC24" s="8" t="s">
        <v>64</v>
      </c>
      <c r="BD24" s="8" t="s">
        <v>64</v>
      </c>
      <c r="BE24" s="8" t="s">
        <v>64</v>
      </c>
      <c r="BF24" s="8" t="s">
        <v>64</v>
      </c>
    </row>
    <row r="25" spans="1:58" x14ac:dyDescent="0.2">
      <c r="A25" s="7" t="s">
        <v>75</v>
      </c>
      <c r="B25" s="7" t="s">
        <v>63</v>
      </c>
      <c r="C25" s="8" t="s">
        <v>64</v>
      </c>
      <c r="D25" s="8" t="s">
        <v>64</v>
      </c>
      <c r="E25" s="9" t="str">
        <f>"05 46"</f>
        <v>05 46</v>
      </c>
      <c r="F25" s="9" t="str">
        <f>"05 59"</f>
        <v>05 59</v>
      </c>
      <c r="G25" s="8" t="s">
        <v>64</v>
      </c>
      <c r="H25" s="9" t="str">
        <f>"06 24"</f>
        <v>06 24</v>
      </c>
      <c r="I25" s="8" t="s">
        <v>64</v>
      </c>
      <c r="J25" s="8" t="s">
        <v>64</v>
      </c>
      <c r="K25" s="9" t="str">
        <f>"06 50"</f>
        <v>06 50</v>
      </c>
      <c r="L25" s="9" t="str">
        <f>"07 27"</f>
        <v>07 27</v>
      </c>
      <c r="M25" s="8" t="s">
        <v>64</v>
      </c>
      <c r="N25" s="9" t="str">
        <f>"07 58"</f>
        <v>07 58</v>
      </c>
      <c r="O25" s="8" t="s">
        <v>64</v>
      </c>
      <c r="P25" s="8" t="s">
        <v>64</v>
      </c>
      <c r="Q25" s="9" t="str">
        <f>"09 01"</f>
        <v>09 01</v>
      </c>
      <c r="R25" s="9" t="str">
        <f>"09 27"</f>
        <v>09 27</v>
      </c>
      <c r="S25" s="8" t="s">
        <v>64</v>
      </c>
      <c r="T25" s="9" t="str">
        <f>"10 18"</f>
        <v>10 18</v>
      </c>
      <c r="U25" s="8" t="s">
        <v>64</v>
      </c>
      <c r="V25" s="8" t="s">
        <v>64</v>
      </c>
      <c r="W25" s="9" t="str">
        <f>"11 01"</f>
        <v>11 01</v>
      </c>
      <c r="X25" s="9" t="str">
        <f>"11 27"</f>
        <v>11 27</v>
      </c>
      <c r="Y25" s="8" t="s">
        <v>64</v>
      </c>
      <c r="Z25" s="8" t="s">
        <v>64</v>
      </c>
      <c r="AA25" s="8" t="s">
        <v>64</v>
      </c>
      <c r="AB25" s="9" t="str">
        <f>"13 00"</f>
        <v>13 00</v>
      </c>
      <c r="AC25" s="9" t="str">
        <f>"13 32"</f>
        <v>13 32</v>
      </c>
      <c r="AD25" s="8" t="s">
        <v>64</v>
      </c>
      <c r="AE25" s="9" t="str">
        <f>"14 13"</f>
        <v>14 13</v>
      </c>
      <c r="AF25" s="8" t="s">
        <v>64</v>
      </c>
      <c r="AG25" s="8" t="s">
        <v>64</v>
      </c>
      <c r="AH25" s="9" t="str">
        <f>"15 00"</f>
        <v>15 00</v>
      </c>
      <c r="AI25" s="8" t="s">
        <v>64</v>
      </c>
      <c r="AJ25" s="8" t="s">
        <v>64</v>
      </c>
      <c r="AK25" s="8" t="s">
        <v>64</v>
      </c>
      <c r="AL25" s="8" t="s">
        <v>64</v>
      </c>
      <c r="AM25" s="9" t="str">
        <f>"17 00"</f>
        <v>17 00</v>
      </c>
      <c r="AN25" s="9" t="str">
        <f>"17 31"</f>
        <v>17 31</v>
      </c>
      <c r="AO25" s="8" t="s">
        <v>64</v>
      </c>
      <c r="AP25" s="8" t="s">
        <v>64</v>
      </c>
      <c r="AQ25" s="8" t="s">
        <v>64</v>
      </c>
      <c r="AR25" s="9" t="str">
        <f>"18 53"</f>
        <v>18 53</v>
      </c>
      <c r="AS25" s="9" t="str">
        <f>"19 04"</f>
        <v>19 04</v>
      </c>
      <c r="AT25" s="9" t="str">
        <f>"19 37"</f>
        <v>19 37</v>
      </c>
      <c r="AU25" s="8" t="s">
        <v>64</v>
      </c>
      <c r="AV25" s="9" t="str">
        <f>"20 00"</f>
        <v>20 00</v>
      </c>
      <c r="AW25" s="8" t="s">
        <v>64</v>
      </c>
      <c r="AX25" s="8" t="s">
        <v>64</v>
      </c>
      <c r="AY25" s="9" t="str">
        <f>"21 07"</f>
        <v>21 07</v>
      </c>
      <c r="AZ25" s="8" t="s">
        <v>64</v>
      </c>
      <c r="BA25" s="9" t="str">
        <f>"22 16"</f>
        <v>22 16</v>
      </c>
      <c r="BB25" s="8" t="s">
        <v>64</v>
      </c>
      <c r="BC25" s="8" t="s">
        <v>64</v>
      </c>
      <c r="BD25" s="8" t="s">
        <v>64</v>
      </c>
      <c r="BE25" s="8" t="s">
        <v>64</v>
      </c>
      <c r="BF25" s="8" t="s">
        <v>64</v>
      </c>
    </row>
    <row r="26" spans="1:58" x14ac:dyDescent="0.2">
      <c r="A26" s="7" t="s">
        <v>76</v>
      </c>
      <c r="B26" s="7" t="s">
        <v>63</v>
      </c>
      <c r="C26" s="8" t="s">
        <v>64</v>
      </c>
      <c r="D26" s="8" t="s">
        <v>64</v>
      </c>
      <c r="E26" s="8" t="s">
        <v>64</v>
      </c>
      <c r="F26" s="9" t="str">
        <f>"06 08"</f>
        <v>06 08</v>
      </c>
      <c r="G26" s="8" t="s">
        <v>64</v>
      </c>
      <c r="H26" s="9" t="str">
        <f>"06 32"</f>
        <v>06 32</v>
      </c>
      <c r="I26" s="8" t="s">
        <v>64</v>
      </c>
      <c r="J26" s="8" t="s">
        <v>64</v>
      </c>
      <c r="K26" s="9" t="str">
        <f>"06 58"</f>
        <v>06 58</v>
      </c>
      <c r="L26" s="9" t="str">
        <f>"07 35"</f>
        <v>07 35</v>
      </c>
      <c r="M26" s="8" t="s">
        <v>64</v>
      </c>
      <c r="N26" s="9" t="str">
        <f>"08 08"</f>
        <v>08 08</v>
      </c>
      <c r="O26" s="8" t="s">
        <v>64</v>
      </c>
      <c r="P26" s="8" t="s">
        <v>64</v>
      </c>
      <c r="Q26" s="9" t="str">
        <f>"09 09"</f>
        <v>09 09</v>
      </c>
      <c r="R26" s="9" t="str">
        <f>"09 35"</f>
        <v>09 35</v>
      </c>
      <c r="S26" s="8" t="s">
        <v>64</v>
      </c>
      <c r="T26" s="8" t="s">
        <v>64</v>
      </c>
      <c r="U26" s="8" t="s">
        <v>64</v>
      </c>
      <c r="V26" s="8" t="s">
        <v>64</v>
      </c>
      <c r="W26" s="9" t="str">
        <f>"11 09"</f>
        <v>11 09</v>
      </c>
      <c r="X26" s="9" t="str">
        <f>"11 35"</f>
        <v>11 35</v>
      </c>
      <c r="Y26" s="8" t="s">
        <v>64</v>
      </c>
      <c r="Z26" s="8" t="s">
        <v>64</v>
      </c>
      <c r="AA26" s="8" t="s">
        <v>64</v>
      </c>
      <c r="AB26" s="9" t="str">
        <f>"13 08"</f>
        <v>13 08</v>
      </c>
      <c r="AC26" s="9" t="str">
        <f>"13 40"</f>
        <v>13 40</v>
      </c>
      <c r="AD26" s="8" t="s">
        <v>64</v>
      </c>
      <c r="AE26" s="8" t="s">
        <v>64</v>
      </c>
      <c r="AF26" s="8" t="s">
        <v>64</v>
      </c>
      <c r="AG26" s="8" t="s">
        <v>64</v>
      </c>
      <c r="AH26" s="9" t="str">
        <f>"15 08"</f>
        <v>15 08</v>
      </c>
      <c r="AI26" s="9" t="str">
        <f>"15 37"</f>
        <v>15 37</v>
      </c>
      <c r="AJ26" s="8" t="s">
        <v>64</v>
      </c>
      <c r="AK26" s="8" t="s">
        <v>64</v>
      </c>
      <c r="AL26" s="8" t="s">
        <v>64</v>
      </c>
      <c r="AM26" s="9" t="str">
        <f>"17 08"</f>
        <v>17 08</v>
      </c>
      <c r="AN26" s="9" t="str">
        <f>"17 39"</f>
        <v>17 39</v>
      </c>
      <c r="AO26" s="8" t="s">
        <v>64</v>
      </c>
      <c r="AP26" s="8" t="s">
        <v>64</v>
      </c>
      <c r="AQ26" s="8" t="s">
        <v>64</v>
      </c>
      <c r="AR26" s="8" t="s">
        <v>64</v>
      </c>
      <c r="AS26" s="9" t="str">
        <f>"19 12"</f>
        <v>19 12</v>
      </c>
      <c r="AT26" s="9" t="str">
        <f>"19 45"</f>
        <v>19 45</v>
      </c>
      <c r="AU26" s="8" t="s">
        <v>64</v>
      </c>
      <c r="AV26" s="9" t="str">
        <f>"20 09"</f>
        <v>20 09</v>
      </c>
      <c r="AW26" s="8" t="s">
        <v>64</v>
      </c>
      <c r="AX26" s="8" t="s">
        <v>64</v>
      </c>
      <c r="AY26" s="9" t="str">
        <f>"21 15"</f>
        <v>21 15</v>
      </c>
      <c r="AZ26" s="8" t="s">
        <v>64</v>
      </c>
      <c r="BA26" s="9" t="str">
        <f>"22 24"</f>
        <v>22 24</v>
      </c>
      <c r="BB26" s="8" t="s">
        <v>64</v>
      </c>
      <c r="BC26" s="8" t="s">
        <v>64</v>
      </c>
      <c r="BD26" s="8" t="s">
        <v>64</v>
      </c>
      <c r="BE26" s="8" t="s">
        <v>64</v>
      </c>
      <c r="BF26" s="8" t="s">
        <v>64</v>
      </c>
    </row>
    <row r="27" spans="1:58" x14ac:dyDescent="0.2">
      <c r="A27" s="7" t="s">
        <v>77</v>
      </c>
      <c r="B27" s="7" t="s">
        <v>63</v>
      </c>
      <c r="C27" s="8" t="s">
        <v>64</v>
      </c>
      <c r="D27" s="8" t="s">
        <v>64</v>
      </c>
      <c r="E27" s="8" t="s">
        <v>64</v>
      </c>
      <c r="F27" s="9" t="str">
        <f>"06 17"</f>
        <v>06 17</v>
      </c>
      <c r="G27" s="8" t="s">
        <v>64</v>
      </c>
      <c r="H27" s="9" t="str">
        <f>"06 41"</f>
        <v>06 41</v>
      </c>
      <c r="I27" s="8" t="s">
        <v>64</v>
      </c>
      <c r="J27" s="8" t="s">
        <v>64</v>
      </c>
      <c r="K27" s="9" t="str">
        <f>"07 06"</f>
        <v>07 06</v>
      </c>
      <c r="L27" s="9" t="str">
        <f>"07 44"</f>
        <v>07 44</v>
      </c>
      <c r="M27" s="8" t="s">
        <v>64</v>
      </c>
      <c r="N27" s="9" t="str">
        <f>"08 17"</f>
        <v>08 17</v>
      </c>
      <c r="O27" s="8" t="s">
        <v>64</v>
      </c>
      <c r="P27" s="8" t="s">
        <v>64</v>
      </c>
      <c r="Q27" s="9" t="str">
        <f>"09 18"</f>
        <v>09 18</v>
      </c>
      <c r="R27" s="9" t="str">
        <f>"09 44"</f>
        <v>09 44</v>
      </c>
      <c r="S27" s="9" t="str">
        <f>"10 07"</f>
        <v>10 07</v>
      </c>
      <c r="T27" s="8" t="s">
        <v>64</v>
      </c>
      <c r="U27" s="8" t="s">
        <v>64</v>
      </c>
      <c r="V27" s="8" t="s">
        <v>64</v>
      </c>
      <c r="W27" s="9" t="str">
        <f>"11 18"</f>
        <v>11 18</v>
      </c>
      <c r="X27" s="9" t="str">
        <f>"11 43"</f>
        <v>11 43</v>
      </c>
      <c r="Y27" s="9" t="str">
        <f>"12 10"</f>
        <v>12 10</v>
      </c>
      <c r="Z27" s="8" t="s">
        <v>64</v>
      </c>
      <c r="AA27" s="8" t="s">
        <v>64</v>
      </c>
      <c r="AB27" s="9" t="str">
        <f>"13 17"</f>
        <v>13 17</v>
      </c>
      <c r="AC27" s="9" t="str">
        <f>"13 49"</f>
        <v>13 49</v>
      </c>
      <c r="AD27" s="9" t="str">
        <f>"14 10"</f>
        <v>14 10</v>
      </c>
      <c r="AE27" s="8" t="s">
        <v>64</v>
      </c>
      <c r="AF27" s="8" t="s">
        <v>64</v>
      </c>
      <c r="AG27" s="8" t="s">
        <v>64</v>
      </c>
      <c r="AH27" s="9" t="str">
        <f>"15 17"</f>
        <v>15 17</v>
      </c>
      <c r="AI27" s="9" t="str">
        <f>"15 46"</f>
        <v>15 46</v>
      </c>
      <c r="AJ27" s="9" t="str">
        <f>"16 10"</f>
        <v>16 10</v>
      </c>
      <c r="AK27" s="8" t="s">
        <v>64</v>
      </c>
      <c r="AL27" s="8" t="s">
        <v>64</v>
      </c>
      <c r="AM27" s="9" t="str">
        <f>"17 16"</f>
        <v>17 16</v>
      </c>
      <c r="AN27" s="9" t="str">
        <f>"17 48"</f>
        <v>17 48</v>
      </c>
      <c r="AO27" s="9" t="str">
        <f>"18 11"</f>
        <v>18 11</v>
      </c>
      <c r="AP27" s="8" t="s">
        <v>64</v>
      </c>
      <c r="AQ27" s="8" t="s">
        <v>64</v>
      </c>
      <c r="AR27" s="8" t="s">
        <v>64</v>
      </c>
      <c r="AS27" s="9" t="str">
        <f>"19 21"</f>
        <v>19 21</v>
      </c>
      <c r="AT27" s="9" t="str">
        <f>"19 54"</f>
        <v>19 54</v>
      </c>
      <c r="AU27" s="8" t="s">
        <v>64</v>
      </c>
      <c r="AV27" s="9" t="str">
        <f>"20 18"</f>
        <v>20 18</v>
      </c>
      <c r="AW27" s="8" t="s">
        <v>64</v>
      </c>
      <c r="AX27" s="8" t="s">
        <v>64</v>
      </c>
      <c r="AY27" s="9" t="str">
        <f>"21 24"</f>
        <v>21 24</v>
      </c>
      <c r="AZ27" s="8" t="s">
        <v>64</v>
      </c>
      <c r="BA27" s="9" t="str">
        <f>"22 33"</f>
        <v>22 33</v>
      </c>
      <c r="BB27" s="8" t="s">
        <v>64</v>
      </c>
      <c r="BC27" s="8" t="s">
        <v>64</v>
      </c>
      <c r="BD27" s="8" t="s">
        <v>64</v>
      </c>
      <c r="BE27" s="8" t="s">
        <v>64</v>
      </c>
      <c r="BF27" s="8" t="s">
        <v>64</v>
      </c>
    </row>
    <row r="28" spans="1:58" x14ac:dyDescent="0.2">
      <c r="A28" s="7" t="s">
        <v>78</v>
      </c>
      <c r="B28" s="7" t="s">
        <v>63</v>
      </c>
      <c r="C28" s="8" t="s">
        <v>64</v>
      </c>
      <c r="D28" s="8" t="s">
        <v>64</v>
      </c>
      <c r="E28" s="8" t="s">
        <v>64</v>
      </c>
      <c r="F28" s="9" t="str">
        <f>"06 28"</f>
        <v>06 28</v>
      </c>
      <c r="G28" s="8" t="s">
        <v>64</v>
      </c>
      <c r="H28" s="9" t="str">
        <f>"06 51"</f>
        <v>06 51</v>
      </c>
      <c r="I28" s="8" t="s">
        <v>64</v>
      </c>
      <c r="J28" s="8" t="s">
        <v>64</v>
      </c>
      <c r="K28" s="9" t="str">
        <f>"07 17"</f>
        <v>07 17</v>
      </c>
      <c r="L28" s="9" t="str">
        <f>"07 54"</f>
        <v>07 54</v>
      </c>
      <c r="M28" s="8" t="s">
        <v>64</v>
      </c>
      <c r="N28" s="9" t="str">
        <f>"08 28"</f>
        <v>08 28</v>
      </c>
      <c r="O28" s="8" t="s">
        <v>64</v>
      </c>
      <c r="P28" s="8" t="s">
        <v>64</v>
      </c>
      <c r="Q28" s="9" t="str">
        <f>"09 28"</f>
        <v>09 28</v>
      </c>
      <c r="R28" s="9" t="str">
        <f>"09 54"</f>
        <v>09 54</v>
      </c>
      <c r="S28" s="9" t="str">
        <f>"10 18"</f>
        <v>10 18</v>
      </c>
      <c r="T28" s="8" t="s">
        <v>64</v>
      </c>
      <c r="U28" s="8" t="s">
        <v>64</v>
      </c>
      <c r="V28" s="8" t="s">
        <v>64</v>
      </c>
      <c r="W28" s="9" t="str">
        <f>"11 28"</f>
        <v>11 28</v>
      </c>
      <c r="X28" s="8" t="s">
        <v>64</v>
      </c>
      <c r="Y28" s="9" t="str">
        <f>"12 21"</f>
        <v>12 21</v>
      </c>
      <c r="Z28" s="8" t="s">
        <v>64</v>
      </c>
      <c r="AA28" s="8" t="s">
        <v>64</v>
      </c>
      <c r="AB28" s="9" t="str">
        <f>"13 27"</f>
        <v>13 27</v>
      </c>
      <c r="AC28" s="8" t="s">
        <v>64</v>
      </c>
      <c r="AD28" s="9" t="str">
        <f>"14 21"</f>
        <v>14 21</v>
      </c>
      <c r="AE28" s="8" t="s">
        <v>64</v>
      </c>
      <c r="AF28" s="8" t="s">
        <v>64</v>
      </c>
      <c r="AG28" s="8" t="s">
        <v>64</v>
      </c>
      <c r="AH28" s="9" t="str">
        <f>"15 27"</f>
        <v>15 27</v>
      </c>
      <c r="AI28" s="9" t="str">
        <f>"15 56"</f>
        <v>15 56</v>
      </c>
      <c r="AJ28" s="9" t="str">
        <f>"16 21"</f>
        <v>16 21</v>
      </c>
      <c r="AK28" s="8" t="s">
        <v>64</v>
      </c>
      <c r="AL28" s="8" t="s">
        <v>64</v>
      </c>
      <c r="AM28" s="9" t="str">
        <f>"17 27"</f>
        <v>17 27</v>
      </c>
      <c r="AN28" s="9" t="str">
        <f>"17 58"</f>
        <v>17 58</v>
      </c>
      <c r="AO28" s="9" t="str">
        <f>"18 22"</f>
        <v>18 22</v>
      </c>
      <c r="AP28" s="8" t="s">
        <v>64</v>
      </c>
      <c r="AQ28" s="8" t="s">
        <v>64</v>
      </c>
      <c r="AR28" s="8" t="s">
        <v>64</v>
      </c>
      <c r="AS28" s="9" t="str">
        <f>"19 31"</f>
        <v>19 31</v>
      </c>
      <c r="AT28" s="8" t="s">
        <v>64</v>
      </c>
      <c r="AU28" s="8" t="s">
        <v>64</v>
      </c>
      <c r="AV28" s="9" t="str">
        <f>"20 29"</f>
        <v>20 29</v>
      </c>
      <c r="AW28" s="8" t="s">
        <v>64</v>
      </c>
      <c r="AX28" s="8" t="s">
        <v>64</v>
      </c>
      <c r="AY28" s="9" t="str">
        <f>"21 35"</f>
        <v>21 35</v>
      </c>
      <c r="AZ28" s="8" t="s">
        <v>64</v>
      </c>
      <c r="BA28" s="9" t="str">
        <f>"22 43"</f>
        <v>22 43</v>
      </c>
      <c r="BB28" s="8" t="s">
        <v>64</v>
      </c>
      <c r="BC28" s="8" t="s">
        <v>64</v>
      </c>
      <c r="BD28" s="8" t="s">
        <v>64</v>
      </c>
      <c r="BE28" s="8" t="s">
        <v>64</v>
      </c>
      <c r="BF28" s="8" t="s">
        <v>64</v>
      </c>
    </row>
    <row r="29" spans="1:58" x14ac:dyDescent="0.2">
      <c r="A29" s="6" t="s">
        <v>47</v>
      </c>
      <c r="B29" s="7" t="s">
        <v>66</v>
      </c>
      <c r="C29" s="8" t="s">
        <v>67</v>
      </c>
      <c r="D29" s="8" t="s">
        <v>67</v>
      </c>
      <c r="E29" s="8" t="s">
        <v>67</v>
      </c>
      <c r="F29" s="9" t="str">
        <f>"06 44"</f>
        <v>06 44</v>
      </c>
      <c r="G29" s="8" t="s">
        <v>67</v>
      </c>
      <c r="H29" s="9" t="str">
        <f>"07 07"</f>
        <v>07 07</v>
      </c>
      <c r="I29" s="8" t="s">
        <v>64</v>
      </c>
      <c r="J29" s="8" t="s">
        <v>64</v>
      </c>
      <c r="K29" s="9" t="str">
        <f>"07 32"</f>
        <v>07 32</v>
      </c>
      <c r="L29" s="9" t="str">
        <f>"08 10"</f>
        <v>08 10</v>
      </c>
      <c r="M29" s="8" t="s">
        <v>67</v>
      </c>
      <c r="N29" s="9" t="str">
        <f>"08 43"</f>
        <v>08 43</v>
      </c>
      <c r="O29" s="8" t="s">
        <v>67</v>
      </c>
      <c r="P29" s="8" t="s">
        <v>67</v>
      </c>
      <c r="Q29" s="9" t="str">
        <f>"09 44"</f>
        <v>09 44</v>
      </c>
      <c r="R29" s="9" t="str">
        <f>"10 10"</f>
        <v>10 10</v>
      </c>
      <c r="S29" s="9" t="str">
        <f>"10 34"</f>
        <v>10 34</v>
      </c>
      <c r="T29" s="8" t="s">
        <v>67</v>
      </c>
      <c r="U29" s="9" t="str">
        <f>"11 03"</f>
        <v>11 03</v>
      </c>
      <c r="V29" s="8" t="s">
        <v>67</v>
      </c>
      <c r="W29" s="9" t="str">
        <f>"11 44"</f>
        <v>11 44</v>
      </c>
      <c r="X29" s="9" t="str">
        <f>"12 06"</f>
        <v>12 06</v>
      </c>
      <c r="Y29" s="9" t="str">
        <f>"12 37"</f>
        <v>12 37</v>
      </c>
      <c r="Z29" s="8" t="s">
        <v>67</v>
      </c>
      <c r="AA29" s="8" t="s">
        <v>67</v>
      </c>
      <c r="AB29" s="9" t="str">
        <f>"13 43"</f>
        <v>13 43</v>
      </c>
      <c r="AC29" s="9" t="str">
        <f>"14 12"</f>
        <v>14 12</v>
      </c>
      <c r="AD29" s="9" t="str">
        <f>"14 38"</f>
        <v>14 38</v>
      </c>
      <c r="AE29" s="8" t="s">
        <v>67</v>
      </c>
      <c r="AF29" s="8" t="s">
        <v>67</v>
      </c>
      <c r="AG29" s="8" t="s">
        <v>67</v>
      </c>
      <c r="AH29" s="9" t="str">
        <f>"15 43"</f>
        <v>15 43</v>
      </c>
      <c r="AI29" s="9" t="str">
        <f>"16 12"</f>
        <v>16 12</v>
      </c>
      <c r="AJ29" s="9" t="str">
        <f>"16 37"</f>
        <v>16 37</v>
      </c>
      <c r="AK29" s="8" t="s">
        <v>67</v>
      </c>
      <c r="AL29" s="8" t="s">
        <v>67</v>
      </c>
      <c r="AM29" s="9" t="str">
        <f>"17 42"</f>
        <v>17 42</v>
      </c>
      <c r="AN29" s="9" t="str">
        <f>"18 15"</f>
        <v>18 15</v>
      </c>
      <c r="AO29" s="9" t="str">
        <f>"18 37"</f>
        <v>18 37</v>
      </c>
      <c r="AP29" s="8" t="s">
        <v>67</v>
      </c>
      <c r="AQ29" s="8" t="s">
        <v>67</v>
      </c>
      <c r="AR29" s="8" t="s">
        <v>67</v>
      </c>
      <c r="AS29" s="9" t="str">
        <f>"19 49"</f>
        <v>19 49</v>
      </c>
      <c r="AT29" s="9" t="str">
        <f>"20 17"</f>
        <v>20 17</v>
      </c>
      <c r="AU29" s="8" t="s">
        <v>67</v>
      </c>
      <c r="AV29" s="9" t="str">
        <f>"20 45"</f>
        <v>20 45</v>
      </c>
      <c r="AW29" s="8" t="s">
        <v>67</v>
      </c>
      <c r="AX29" s="8" t="s">
        <v>67</v>
      </c>
      <c r="AY29" s="9" t="str">
        <f>"21 51"</f>
        <v>21 51</v>
      </c>
      <c r="AZ29" s="8" t="s">
        <v>67</v>
      </c>
      <c r="BA29" s="9" t="str">
        <f>"22 59"</f>
        <v>22 59</v>
      </c>
      <c r="BB29" s="8" t="s">
        <v>67</v>
      </c>
      <c r="BC29" s="8" t="s">
        <v>67</v>
      </c>
      <c r="BD29" s="8" t="s">
        <v>67</v>
      </c>
      <c r="BE29" s="8" t="s">
        <v>67</v>
      </c>
      <c r="BF29" s="8" t="s">
        <v>67</v>
      </c>
    </row>
    <row r="30" spans="1:58" x14ac:dyDescent="0.2">
      <c r="A30" s="7"/>
      <c r="B30" s="7" t="s">
        <v>63</v>
      </c>
      <c r="C30" s="9" t="str">
        <f>"05 30"</f>
        <v>05 30</v>
      </c>
      <c r="D30" s="8" t="s">
        <v>64</v>
      </c>
      <c r="E30" s="8" t="s">
        <v>64</v>
      </c>
      <c r="F30" s="9" t="str">
        <f>"06 44"</f>
        <v>06 44</v>
      </c>
      <c r="G30" s="8" t="s">
        <v>64</v>
      </c>
      <c r="H30" s="9" t="str">
        <f>"07 07"</f>
        <v>07 07</v>
      </c>
      <c r="I30" s="8" t="s">
        <v>64</v>
      </c>
      <c r="J30" s="8" t="s">
        <v>64</v>
      </c>
      <c r="K30" s="9" t="str">
        <f>"07 33"</f>
        <v>07 33</v>
      </c>
      <c r="L30" s="9" t="str">
        <f>"08 10"</f>
        <v>08 10</v>
      </c>
      <c r="M30" s="8" t="s">
        <v>64</v>
      </c>
      <c r="N30" s="9" t="str">
        <f>"08 44"</f>
        <v>08 44</v>
      </c>
      <c r="O30" s="8" t="s">
        <v>64</v>
      </c>
      <c r="P30" s="8" t="s">
        <v>64</v>
      </c>
      <c r="Q30" s="9" t="str">
        <f>"09 44"</f>
        <v>09 44</v>
      </c>
      <c r="R30" s="9" t="str">
        <f>"10 10"</f>
        <v>10 10</v>
      </c>
      <c r="S30" s="9" t="str">
        <f>"10 34"</f>
        <v>10 34</v>
      </c>
      <c r="T30" s="8" t="s">
        <v>64</v>
      </c>
      <c r="U30" s="9" t="str">
        <f>"11 04"</f>
        <v>11 04</v>
      </c>
      <c r="V30" s="8" t="s">
        <v>64</v>
      </c>
      <c r="W30" s="9" t="str">
        <f>"11 44"</f>
        <v>11 44</v>
      </c>
      <c r="X30" s="9" t="str">
        <f>"12 07"</f>
        <v>12 07</v>
      </c>
      <c r="Y30" s="9" t="str">
        <f>"12 39"</f>
        <v>12 39</v>
      </c>
      <c r="Z30" s="8" t="s">
        <v>64</v>
      </c>
      <c r="AA30" s="8" t="s">
        <v>64</v>
      </c>
      <c r="AB30" s="9" t="str">
        <f>"13 43"</f>
        <v>13 43</v>
      </c>
      <c r="AC30" s="9" t="str">
        <f>"14 12"</f>
        <v>14 12</v>
      </c>
      <c r="AD30" s="9" t="str">
        <f>"14 39"</f>
        <v>14 39</v>
      </c>
      <c r="AE30" s="8" t="s">
        <v>64</v>
      </c>
      <c r="AF30" s="8" t="s">
        <v>64</v>
      </c>
      <c r="AG30" s="8" t="s">
        <v>64</v>
      </c>
      <c r="AH30" s="9" t="str">
        <f>"15 43"</f>
        <v>15 43</v>
      </c>
      <c r="AI30" s="9" t="str">
        <f>"16 12"</f>
        <v>16 12</v>
      </c>
      <c r="AJ30" s="9" t="str">
        <f>"16 37"</f>
        <v>16 37</v>
      </c>
      <c r="AK30" s="8" t="s">
        <v>64</v>
      </c>
      <c r="AL30" s="8" t="s">
        <v>64</v>
      </c>
      <c r="AM30" s="9" t="str">
        <f>"17 43"</f>
        <v>17 43</v>
      </c>
      <c r="AN30" s="9" t="str">
        <f>"18 15"</f>
        <v>18 15</v>
      </c>
      <c r="AO30" s="9" t="str">
        <f>"18 38"</f>
        <v>18 38</v>
      </c>
      <c r="AP30" s="8" t="s">
        <v>64</v>
      </c>
      <c r="AQ30" s="8" t="s">
        <v>64</v>
      </c>
      <c r="AR30" s="8" t="s">
        <v>64</v>
      </c>
      <c r="AS30" s="9" t="str">
        <f>"19 49"</f>
        <v>19 49</v>
      </c>
      <c r="AT30" s="9" t="str">
        <f>"20 17"</f>
        <v>20 17</v>
      </c>
      <c r="AU30" s="8" t="s">
        <v>64</v>
      </c>
      <c r="AV30" s="9" t="str">
        <f>"20 45"</f>
        <v>20 45</v>
      </c>
      <c r="AW30" s="8" t="s">
        <v>64</v>
      </c>
      <c r="AX30" s="8" t="s">
        <v>64</v>
      </c>
      <c r="AY30" s="9" t="str">
        <f>"21 51"</f>
        <v>21 51</v>
      </c>
      <c r="AZ30" s="8" t="s">
        <v>64</v>
      </c>
      <c r="BA30" s="9" t="str">
        <f>"22 59"</f>
        <v>22 59</v>
      </c>
      <c r="BB30" s="8" t="s">
        <v>64</v>
      </c>
      <c r="BC30" s="9" t="str">
        <f>"23 16"</f>
        <v>23 16</v>
      </c>
      <c r="BD30" s="8" t="s">
        <v>64</v>
      </c>
      <c r="BE30" s="8" t="s">
        <v>64</v>
      </c>
      <c r="BF30" s="8" t="s">
        <v>64</v>
      </c>
    </row>
    <row r="31" spans="1:58" x14ac:dyDescent="0.2">
      <c r="A31" s="7" t="s">
        <v>79</v>
      </c>
      <c r="B31" s="7" t="s">
        <v>63</v>
      </c>
      <c r="C31" s="9" t="str">
        <f>"05 52"</f>
        <v>05 52</v>
      </c>
      <c r="D31" s="8" t="s">
        <v>64</v>
      </c>
      <c r="E31" s="8" t="s">
        <v>64</v>
      </c>
      <c r="F31" s="9" t="str">
        <f>"07 07"</f>
        <v>07 07</v>
      </c>
      <c r="G31" s="8" t="s">
        <v>64</v>
      </c>
      <c r="H31" s="9" t="str">
        <f>"07 31"</f>
        <v>07 31</v>
      </c>
      <c r="I31" s="8" t="s">
        <v>64</v>
      </c>
      <c r="J31" s="8" t="s">
        <v>64</v>
      </c>
      <c r="K31" s="9" t="str">
        <f>"07 55"</f>
        <v>07 55</v>
      </c>
      <c r="L31" s="9" t="str">
        <f>"08 32"</f>
        <v>08 32</v>
      </c>
      <c r="M31" s="8" t="s">
        <v>64</v>
      </c>
      <c r="N31" s="9" t="str">
        <f>"09 06"</f>
        <v>09 06</v>
      </c>
      <c r="O31" s="8" t="s">
        <v>64</v>
      </c>
      <c r="P31" s="8" t="s">
        <v>64</v>
      </c>
      <c r="Q31" s="9" t="str">
        <f>"10 06"</f>
        <v>10 06</v>
      </c>
      <c r="R31" s="9" t="str">
        <f>"10 32"</f>
        <v>10 32</v>
      </c>
      <c r="S31" s="9" t="str">
        <f>"10 57"</f>
        <v>10 57</v>
      </c>
      <c r="T31" s="8" t="s">
        <v>64</v>
      </c>
      <c r="U31" s="8" t="s">
        <v>64</v>
      </c>
      <c r="V31" s="8" t="s">
        <v>64</v>
      </c>
      <c r="W31" s="9" t="str">
        <f>"12 06"</f>
        <v>12 06</v>
      </c>
      <c r="X31" s="9" t="str">
        <f>"12 29"</f>
        <v>12 29</v>
      </c>
      <c r="Y31" s="9" t="str">
        <f>"13 04"</f>
        <v>13 04</v>
      </c>
      <c r="Z31" s="8" t="s">
        <v>64</v>
      </c>
      <c r="AA31" s="8" t="s">
        <v>64</v>
      </c>
      <c r="AB31" s="9" t="str">
        <f>"14 05"</f>
        <v>14 05</v>
      </c>
      <c r="AC31" s="9" t="str">
        <f>"14 34"</f>
        <v>14 34</v>
      </c>
      <c r="AD31" s="9" t="str">
        <f>"15 01"</f>
        <v>15 01</v>
      </c>
      <c r="AE31" s="8" t="s">
        <v>64</v>
      </c>
      <c r="AF31" s="8" t="s">
        <v>64</v>
      </c>
      <c r="AG31" s="8" t="s">
        <v>64</v>
      </c>
      <c r="AH31" s="9" t="str">
        <f>"16 05"</f>
        <v>16 05</v>
      </c>
      <c r="AI31" s="9" t="str">
        <f>"16 34"</f>
        <v>16 34</v>
      </c>
      <c r="AJ31" s="9" t="str">
        <f>"17 00"</f>
        <v>17 00</v>
      </c>
      <c r="AK31" s="8" t="s">
        <v>64</v>
      </c>
      <c r="AL31" s="8" t="s">
        <v>64</v>
      </c>
      <c r="AM31" s="9" t="str">
        <f>"18 04"</f>
        <v>18 04</v>
      </c>
      <c r="AN31" s="9" t="str">
        <f>"18 37"</f>
        <v>18 37</v>
      </c>
      <c r="AO31" s="9" t="str">
        <f>"19 00"</f>
        <v>19 00</v>
      </c>
      <c r="AP31" s="8" t="s">
        <v>64</v>
      </c>
      <c r="AQ31" s="8" t="s">
        <v>64</v>
      </c>
      <c r="AR31" s="8" t="s">
        <v>64</v>
      </c>
      <c r="AS31" s="9" t="str">
        <f>"20 11"</f>
        <v>20 11</v>
      </c>
      <c r="AT31" s="9" t="str">
        <f>"20 39"</f>
        <v>20 39</v>
      </c>
      <c r="AU31" s="8" t="s">
        <v>64</v>
      </c>
      <c r="AV31" s="9" t="str">
        <f>"21 08"</f>
        <v>21 08</v>
      </c>
      <c r="AW31" s="8" t="s">
        <v>64</v>
      </c>
      <c r="AX31" s="8" t="s">
        <v>64</v>
      </c>
      <c r="AY31" s="9" t="str">
        <f>"22 13"</f>
        <v>22 13</v>
      </c>
      <c r="AZ31" s="8" t="s">
        <v>64</v>
      </c>
      <c r="BA31" s="9" t="str">
        <f>"23 21"</f>
        <v>23 21</v>
      </c>
      <c r="BB31" s="8" t="s">
        <v>64</v>
      </c>
      <c r="BC31" s="9" t="str">
        <f>"23 38"</f>
        <v>23 38</v>
      </c>
      <c r="BD31" s="8" t="s">
        <v>64</v>
      </c>
      <c r="BE31" s="8" t="s">
        <v>64</v>
      </c>
      <c r="BF31" s="8" t="s">
        <v>64</v>
      </c>
    </row>
    <row r="32" spans="1:58" x14ac:dyDescent="0.2">
      <c r="A32" s="7" t="s">
        <v>80</v>
      </c>
      <c r="B32" s="7" t="s">
        <v>63</v>
      </c>
      <c r="C32" s="9" t="str">
        <f>"06 01"</f>
        <v>06 01</v>
      </c>
      <c r="D32" s="8" t="s">
        <v>64</v>
      </c>
      <c r="E32" s="8" t="s">
        <v>64</v>
      </c>
      <c r="F32" s="9" t="str">
        <f>"07 17"</f>
        <v>07 17</v>
      </c>
      <c r="G32" s="8" t="s">
        <v>64</v>
      </c>
      <c r="H32" s="9" t="str">
        <f>"07 40"</f>
        <v>07 40</v>
      </c>
      <c r="I32" s="8" t="s">
        <v>64</v>
      </c>
      <c r="J32" s="8" t="s">
        <v>64</v>
      </c>
      <c r="K32" s="9" t="str">
        <f>"08 05"</f>
        <v>08 05</v>
      </c>
      <c r="L32" s="9" t="str">
        <f>"08 42"</f>
        <v>08 42</v>
      </c>
      <c r="M32" s="8" t="s">
        <v>64</v>
      </c>
      <c r="N32" s="9" t="str">
        <f>"09 16"</f>
        <v>09 16</v>
      </c>
      <c r="O32" s="8" t="s">
        <v>64</v>
      </c>
      <c r="P32" s="8" t="s">
        <v>64</v>
      </c>
      <c r="Q32" s="8" t="s">
        <v>64</v>
      </c>
      <c r="R32" s="9" t="str">
        <f>"10 42"</f>
        <v>10 42</v>
      </c>
      <c r="S32" s="8" t="s">
        <v>64</v>
      </c>
      <c r="T32" s="8" t="s">
        <v>64</v>
      </c>
      <c r="U32" s="8" t="s">
        <v>64</v>
      </c>
      <c r="V32" s="8" t="s">
        <v>64</v>
      </c>
      <c r="W32" s="8" t="s">
        <v>64</v>
      </c>
      <c r="X32" s="9" t="str">
        <f>"12 39"</f>
        <v>12 39</v>
      </c>
      <c r="Y32" s="8" t="s">
        <v>64</v>
      </c>
      <c r="Z32" s="8" t="s">
        <v>64</v>
      </c>
      <c r="AA32" s="8" t="s">
        <v>64</v>
      </c>
      <c r="AB32" s="8" t="s">
        <v>64</v>
      </c>
      <c r="AC32" s="9" t="str">
        <f>"14 44"</f>
        <v>14 44</v>
      </c>
      <c r="AD32" s="8" t="s">
        <v>64</v>
      </c>
      <c r="AE32" s="8" t="s">
        <v>64</v>
      </c>
      <c r="AF32" s="8" t="s">
        <v>64</v>
      </c>
      <c r="AG32" s="8" t="s">
        <v>64</v>
      </c>
      <c r="AH32" s="8" t="s">
        <v>64</v>
      </c>
      <c r="AI32" s="9" t="str">
        <f>"16 44"</f>
        <v>16 44</v>
      </c>
      <c r="AJ32" s="9" t="str">
        <f>"17 10"</f>
        <v>17 10</v>
      </c>
      <c r="AK32" s="8" t="s">
        <v>64</v>
      </c>
      <c r="AL32" s="8" t="s">
        <v>64</v>
      </c>
      <c r="AM32" s="9" t="str">
        <f>"18 14"</f>
        <v>18 14</v>
      </c>
      <c r="AN32" s="9" t="str">
        <f>"18 47"</f>
        <v>18 47</v>
      </c>
      <c r="AO32" s="9" t="str">
        <f>"19 10"</f>
        <v>19 10</v>
      </c>
      <c r="AP32" s="8" t="s">
        <v>64</v>
      </c>
      <c r="AQ32" s="8" t="s">
        <v>64</v>
      </c>
      <c r="AR32" s="8" t="s">
        <v>64</v>
      </c>
      <c r="AS32" s="9" t="str">
        <f>"20 21"</f>
        <v>20 21</v>
      </c>
      <c r="AT32" s="8" t="s">
        <v>64</v>
      </c>
      <c r="AU32" s="8" t="s">
        <v>64</v>
      </c>
      <c r="AV32" s="9" t="str">
        <f>"21 18"</f>
        <v>21 18</v>
      </c>
      <c r="AW32" s="8" t="s">
        <v>64</v>
      </c>
      <c r="AX32" s="8" t="s">
        <v>64</v>
      </c>
      <c r="AY32" s="9" t="str">
        <f>"22 23"</f>
        <v>22 23</v>
      </c>
      <c r="AZ32" s="8" t="s">
        <v>64</v>
      </c>
      <c r="BA32" s="9" t="str">
        <f>"23 31"</f>
        <v>23 31</v>
      </c>
      <c r="BB32" s="8" t="s">
        <v>64</v>
      </c>
      <c r="BC32" s="8" t="s">
        <v>64</v>
      </c>
      <c r="BD32" s="8" t="s">
        <v>64</v>
      </c>
      <c r="BE32" s="8" t="s">
        <v>64</v>
      </c>
      <c r="BF32" s="8" t="s">
        <v>64</v>
      </c>
    </row>
    <row r="33" spans="1:58" x14ac:dyDescent="0.2">
      <c r="A33" s="7" t="s">
        <v>81</v>
      </c>
      <c r="B33" s="7" t="s">
        <v>63</v>
      </c>
      <c r="C33" s="9" t="str">
        <f>"06 06"</f>
        <v>06 06</v>
      </c>
      <c r="D33" s="8" t="s">
        <v>64</v>
      </c>
      <c r="E33" s="8" t="s">
        <v>64</v>
      </c>
      <c r="F33" s="9" t="str">
        <f>"07 22"</f>
        <v>07 22</v>
      </c>
      <c r="G33" s="8" t="s">
        <v>64</v>
      </c>
      <c r="H33" s="9" t="str">
        <f>"07 45"</f>
        <v>07 45</v>
      </c>
      <c r="I33" s="8" t="s">
        <v>64</v>
      </c>
      <c r="J33" s="8" t="s">
        <v>64</v>
      </c>
      <c r="K33" s="9" t="str">
        <f>"08 10"</f>
        <v>08 10</v>
      </c>
      <c r="L33" s="9" t="str">
        <f>"08 47"</f>
        <v>08 47</v>
      </c>
      <c r="M33" s="8" t="s">
        <v>64</v>
      </c>
      <c r="N33" s="9" t="str">
        <f>"09 21"</f>
        <v>09 21</v>
      </c>
      <c r="O33" s="8" t="s">
        <v>64</v>
      </c>
      <c r="P33" s="8" t="s">
        <v>64</v>
      </c>
      <c r="Q33" s="9" t="str">
        <f>"10 19"</f>
        <v>10 19</v>
      </c>
      <c r="R33" s="9" t="str">
        <f>"10 47"</f>
        <v>10 47</v>
      </c>
      <c r="S33" s="9" t="str">
        <f>"11 10"</f>
        <v>11 10</v>
      </c>
      <c r="T33" s="8" t="s">
        <v>64</v>
      </c>
      <c r="U33" s="8" t="s">
        <v>64</v>
      </c>
      <c r="V33" s="8" t="s">
        <v>64</v>
      </c>
      <c r="W33" s="9" t="str">
        <f>"12 19"</f>
        <v>12 19</v>
      </c>
      <c r="X33" s="9" t="str">
        <f>"12 44"</f>
        <v>12 44</v>
      </c>
      <c r="Y33" s="9" t="str">
        <f>"13 17"</f>
        <v>13 17</v>
      </c>
      <c r="Z33" s="8" t="s">
        <v>64</v>
      </c>
      <c r="AA33" s="8" t="s">
        <v>64</v>
      </c>
      <c r="AB33" s="9" t="str">
        <f>"14 18"</f>
        <v>14 18</v>
      </c>
      <c r="AC33" s="9" t="str">
        <f>"14 49"</f>
        <v>14 49</v>
      </c>
      <c r="AD33" s="9" t="str">
        <f>"15 14"</f>
        <v>15 14</v>
      </c>
      <c r="AE33" s="8" t="s">
        <v>64</v>
      </c>
      <c r="AF33" s="8" t="s">
        <v>64</v>
      </c>
      <c r="AG33" s="8" t="s">
        <v>64</v>
      </c>
      <c r="AH33" s="9" t="str">
        <f>"16 18"</f>
        <v>16 18</v>
      </c>
      <c r="AI33" s="9" t="str">
        <f>"16 49"</f>
        <v>16 49</v>
      </c>
      <c r="AJ33" s="9" t="str">
        <f>"17 15"</f>
        <v>17 15</v>
      </c>
      <c r="AK33" s="8" t="s">
        <v>64</v>
      </c>
      <c r="AL33" s="8" t="s">
        <v>64</v>
      </c>
      <c r="AM33" s="9" t="str">
        <f>"18 19"</f>
        <v>18 19</v>
      </c>
      <c r="AN33" s="9" t="str">
        <f>"18 52"</f>
        <v>18 52</v>
      </c>
      <c r="AO33" s="9" t="str">
        <f>"19 16"</f>
        <v>19 16</v>
      </c>
      <c r="AP33" s="8" t="s">
        <v>64</v>
      </c>
      <c r="AQ33" s="8" t="s">
        <v>64</v>
      </c>
      <c r="AR33" s="8" t="s">
        <v>64</v>
      </c>
      <c r="AS33" s="9" t="str">
        <f>"20 26"</f>
        <v>20 26</v>
      </c>
      <c r="AT33" s="9" t="str">
        <f>"20 52"</f>
        <v>20 52</v>
      </c>
      <c r="AU33" s="8" t="s">
        <v>64</v>
      </c>
      <c r="AV33" s="9" t="str">
        <f>"21 23"</f>
        <v>21 23</v>
      </c>
      <c r="AW33" s="8" t="s">
        <v>64</v>
      </c>
      <c r="AX33" s="8" t="s">
        <v>64</v>
      </c>
      <c r="AY33" s="9" t="str">
        <f>"22 29"</f>
        <v>22 29</v>
      </c>
      <c r="AZ33" s="8" t="s">
        <v>64</v>
      </c>
      <c r="BA33" s="9" t="str">
        <f>"23 36"</f>
        <v>23 36</v>
      </c>
      <c r="BB33" s="8" t="s">
        <v>64</v>
      </c>
      <c r="BC33" s="9" t="str">
        <f>"23 50"</f>
        <v>23 50</v>
      </c>
      <c r="BD33" s="8" t="s">
        <v>64</v>
      </c>
      <c r="BE33" s="8" t="s">
        <v>64</v>
      </c>
      <c r="BF33" s="8" t="s">
        <v>64</v>
      </c>
    </row>
    <row r="34" spans="1:58" x14ac:dyDescent="0.2">
      <c r="A34" s="6" t="s">
        <v>82</v>
      </c>
      <c r="B34" s="7" t="s">
        <v>66</v>
      </c>
      <c r="C34" s="9" t="str">
        <f>"06 19"</f>
        <v>06 19</v>
      </c>
      <c r="D34" s="8" t="s">
        <v>67</v>
      </c>
      <c r="E34" s="8" t="s">
        <v>67</v>
      </c>
      <c r="F34" s="9" t="str">
        <f>"07 32"</f>
        <v>07 32</v>
      </c>
      <c r="G34" s="8" t="s">
        <v>67</v>
      </c>
      <c r="H34" s="9" t="str">
        <f>"07 57"</f>
        <v>07 57</v>
      </c>
      <c r="I34" s="8" t="s">
        <v>67</v>
      </c>
      <c r="J34" s="8" t="s">
        <v>67</v>
      </c>
      <c r="K34" s="9" t="str">
        <f>"08 22"</f>
        <v>08 22</v>
      </c>
      <c r="L34" s="9" t="str">
        <f>"08 59"</f>
        <v>08 59</v>
      </c>
      <c r="M34" s="8" t="s">
        <v>67</v>
      </c>
      <c r="N34" s="9" t="str">
        <f>"09 33"</f>
        <v>09 33</v>
      </c>
      <c r="O34" s="8" t="s">
        <v>67</v>
      </c>
      <c r="P34" s="8" t="s">
        <v>67</v>
      </c>
      <c r="Q34" s="9" t="str">
        <f>"10 31"</f>
        <v>10 31</v>
      </c>
      <c r="R34" s="9" t="str">
        <f>"11 01"</f>
        <v>11 01</v>
      </c>
      <c r="S34" s="9" t="str">
        <f>"11 21"</f>
        <v>11 21</v>
      </c>
      <c r="T34" s="8" t="s">
        <v>67</v>
      </c>
      <c r="U34" s="9" t="str">
        <f>"11 46"</f>
        <v>11 46</v>
      </c>
      <c r="V34" s="8" t="s">
        <v>67</v>
      </c>
      <c r="W34" s="9" t="str">
        <f>"12 31"</f>
        <v>12 31</v>
      </c>
      <c r="X34" s="9" t="str">
        <f>"12 56"</f>
        <v>12 56</v>
      </c>
      <c r="Y34" s="9" t="str">
        <f>"13 30"</f>
        <v>13 30</v>
      </c>
      <c r="Z34" s="8" t="s">
        <v>67</v>
      </c>
      <c r="AA34" s="8" t="s">
        <v>67</v>
      </c>
      <c r="AB34" s="9" t="str">
        <f>"14 30"</f>
        <v>14 30</v>
      </c>
      <c r="AC34" s="9" t="str">
        <f>"15 01"</f>
        <v>15 01</v>
      </c>
      <c r="AD34" s="9" t="str">
        <f>"15 27"</f>
        <v>15 27</v>
      </c>
      <c r="AE34" s="8" t="s">
        <v>67</v>
      </c>
      <c r="AF34" s="8" t="s">
        <v>67</v>
      </c>
      <c r="AG34" s="8" t="s">
        <v>67</v>
      </c>
      <c r="AH34" s="9" t="str">
        <f>"16 30"</f>
        <v>16 30</v>
      </c>
      <c r="AI34" s="9" t="str">
        <f>"17 01"</f>
        <v>17 01</v>
      </c>
      <c r="AJ34" s="9" t="str">
        <f>"17 27"</f>
        <v>17 27</v>
      </c>
      <c r="AK34" s="8" t="s">
        <v>67</v>
      </c>
      <c r="AL34" s="8" t="s">
        <v>67</v>
      </c>
      <c r="AM34" s="9" t="str">
        <f>"18 31"</f>
        <v>18 31</v>
      </c>
      <c r="AN34" s="9" t="str">
        <f>"19 05"</f>
        <v>19 05</v>
      </c>
      <c r="AO34" s="9" t="str">
        <f>"19 30"</f>
        <v>19 30</v>
      </c>
      <c r="AP34" s="8" t="s">
        <v>67</v>
      </c>
      <c r="AQ34" s="8" t="s">
        <v>67</v>
      </c>
      <c r="AR34" s="8" t="s">
        <v>67</v>
      </c>
      <c r="AS34" s="9" t="str">
        <f>"20 39"</f>
        <v>20 39</v>
      </c>
      <c r="AT34" s="9" t="str">
        <f>"21 04"</f>
        <v>21 04</v>
      </c>
      <c r="AU34" s="8" t="s">
        <v>67</v>
      </c>
      <c r="AV34" s="9" t="str">
        <f>"21 36"</f>
        <v>21 36</v>
      </c>
      <c r="AW34" s="8" t="s">
        <v>67</v>
      </c>
      <c r="AX34" s="8" t="s">
        <v>67</v>
      </c>
      <c r="AY34" s="9" t="str">
        <f>"22 43"</f>
        <v>22 43</v>
      </c>
      <c r="AZ34" s="8" t="s">
        <v>67</v>
      </c>
      <c r="BA34" s="9" t="str">
        <f>"23 49"</f>
        <v>23 49</v>
      </c>
      <c r="BB34" s="8" t="s">
        <v>67</v>
      </c>
      <c r="BC34" s="9" t="str">
        <f>"00 03"</f>
        <v>00 03</v>
      </c>
      <c r="BD34" s="8" t="s">
        <v>67</v>
      </c>
      <c r="BE34" s="8" t="s">
        <v>67</v>
      </c>
      <c r="BF34" s="8" t="s">
        <v>67</v>
      </c>
    </row>
    <row r="35" spans="1:58" x14ac:dyDescent="0.2">
      <c r="A35" s="7"/>
      <c r="B35" s="7" t="s">
        <v>63</v>
      </c>
      <c r="C35" s="9" t="str">
        <f>"06 19"</f>
        <v>06 19</v>
      </c>
      <c r="D35" s="8" t="s">
        <v>64</v>
      </c>
      <c r="E35" s="8" t="s">
        <v>64</v>
      </c>
      <c r="F35" s="9" t="str">
        <f>"07 34"</f>
        <v>07 34</v>
      </c>
      <c r="G35" s="8" t="s">
        <v>64</v>
      </c>
      <c r="H35" s="9" t="str">
        <f>"08 00"</f>
        <v>08 00</v>
      </c>
      <c r="I35" s="8" t="s">
        <v>64</v>
      </c>
      <c r="J35" s="8" t="s">
        <v>64</v>
      </c>
      <c r="K35" s="9" t="str">
        <f>"08 24"</f>
        <v>08 24</v>
      </c>
      <c r="L35" s="9" t="str">
        <f>"09 00"</f>
        <v>09 00</v>
      </c>
      <c r="M35" s="8" t="s">
        <v>64</v>
      </c>
      <c r="N35" s="9" t="str">
        <f>"09 33"</f>
        <v>09 33</v>
      </c>
      <c r="O35" s="8" t="s">
        <v>64</v>
      </c>
      <c r="P35" s="8" t="s">
        <v>64</v>
      </c>
      <c r="Q35" s="9" t="str">
        <f>"10 31"</f>
        <v>10 31</v>
      </c>
      <c r="R35" s="9" t="str">
        <f>"11 01"</f>
        <v>11 01</v>
      </c>
      <c r="S35" s="9" t="str">
        <f>"11 21"</f>
        <v>11 21</v>
      </c>
      <c r="T35" s="8" t="s">
        <v>64</v>
      </c>
      <c r="U35" s="9" t="str">
        <f>"11 47"</f>
        <v>11 47</v>
      </c>
      <c r="V35" s="8" t="s">
        <v>64</v>
      </c>
      <c r="W35" s="9" t="str">
        <f>"12 31"</f>
        <v>12 31</v>
      </c>
      <c r="X35" s="9" t="str">
        <f>"12 56"</f>
        <v>12 56</v>
      </c>
      <c r="Y35" s="9" t="str">
        <f>"13 30"</f>
        <v>13 30</v>
      </c>
      <c r="Z35" s="8" t="s">
        <v>64</v>
      </c>
      <c r="AA35" s="8" t="s">
        <v>64</v>
      </c>
      <c r="AB35" s="9" t="str">
        <f>"14 30"</f>
        <v>14 30</v>
      </c>
      <c r="AC35" s="9" t="str">
        <f>"15 02"</f>
        <v>15 02</v>
      </c>
      <c r="AD35" s="9" t="str">
        <f>"15 28"</f>
        <v>15 28</v>
      </c>
      <c r="AE35" s="8" t="s">
        <v>64</v>
      </c>
      <c r="AF35" s="8" t="s">
        <v>64</v>
      </c>
      <c r="AG35" s="8" t="s">
        <v>64</v>
      </c>
      <c r="AH35" s="9" t="str">
        <f>"16 30"</f>
        <v>16 30</v>
      </c>
      <c r="AI35" s="9" t="str">
        <f>"17 02"</f>
        <v>17 02</v>
      </c>
      <c r="AJ35" s="9" t="str">
        <f>"17 28"</f>
        <v>17 28</v>
      </c>
      <c r="AK35" s="8" t="s">
        <v>64</v>
      </c>
      <c r="AL35" s="8" t="s">
        <v>64</v>
      </c>
      <c r="AM35" s="9" t="str">
        <f>"18 31"</f>
        <v>18 31</v>
      </c>
      <c r="AN35" s="9" t="str">
        <f>"19 05"</f>
        <v>19 05</v>
      </c>
      <c r="AO35" s="9" t="str">
        <f>"19 31"</f>
        <v>19 31</v>
      </c>
      <c r="AP35" s="8" t="s">
        <v>64</v>
      </c>
      <c r="AQ35" s="8" t="s">
        <v>64</v>
      </c>
      <c r="AR35" s="8" t="s">
        <v>64</v>
      </c>
      <c r="AS35" s="9" t="str">
        <f>"20 39"</f>
        <v>20 39</v>
      </c>
      <c r="AT35" s="9" t="str">
        <f>"21 06"</f>
        <v>21 06</v>
      </c>
      <c r="AU35" s="8" t="s">
        <v>64</v>
      </c>
      <c r="AV35" s="9" t="str">
        <f>"21 36"</f>
        <v>21 36</v>
      </c>
      <c r="AW35" s="8" t="s">
        <v>64</v>
      </c>
      <c r="AX35" s="8" t="s">
        <v>64</v>
      </c>
      <c r="AY35" s="9" t="str">
        <f>"22 44"</f>
        <v>22 44</v>
      </c>
      <c r="AZ35" s="8" t="s">
        <v>64</v>
      </c>
      <c r="BA35" s="9" t="str">
        <f>"23 49"</f>
        <v>23 49</v>
      </c>
      <c r="BB35" s="8" t="s">
        <v>64</v>
      </c>
      <c r="BC35" s="9" t="str">
        <f>"00 03"</f>
        <v>00 03</v>
      </c>
      <c r="BD35" s="8" t="s">
        <v>64</v>
      </c>
      <c r="BE35" s="8" t="s">
        <v>64</v>
      </c>
      <c r="BF35" s="8" t="s">
        <v>64</v>
      </c>
    </row>
    <row r="36" spans="1:58" ht="16" thickBot="1" x14ac:dyDescent="0.25">
      <c r="A36" s="10" t="s">
        <v>54</v>
      </c>
      <c r="B36" s="11" t="s">
        <v>66</v>
      </c>
      <c r="C36" s="12" t="str">
        <f>"06 34"</f>
        <v>06 34</v>
      </c>
      <c r="D36" s="13" t="s">
        <v>67</v>
      </c>
      <c r="E36" s="13" t="s">
        <v>67</v>
      </c>
      <c r="F36" s="12" t="str">
        <f>"07 48"</f>
        <v>07 48</v>
      </c>
      <c r="G36" s="13" t="s">
        <v>67</v>
      </c>
      <c r="H36" s="12" t="str">
        <f>"08 17"</f>
        <v>08 17</v>
      </c>
      <c r="I36" s="13" t="s">
        <v>67</v>
      </c>
      <c r="J36" s="13" t="s">
        <v>67</v>
      </c>
      <c r="K36" s="12" t="str">
        <f>"08 44"</f>
        <v>08 44</v>
      </c>
      <c r="L36" s="12" t="str">
        <f>"09 18"</f>
        <v>09 18</v>
      </c>
      <c r="M36" s="13" t="s">
        <v>67</v>
      </c>
      <c r="N36" s="12" t="str">
        <f>"09 47"</f>
        <v>09 47</v>
      </c>
      <c r="O36" s="13" t="s">
        <v>67</v>
      </c>
      <c r="P36" s="13" t="s">
        <v>67</v>
      </c>
      <c r="Q36" s="12" t="str">
        <f>"10 45"</f>
        <v>10 45</v>
      </c>
      <c r="R36" s="12" t="str">
        <f>"11 16"</f>
        <v>11 16</v>
      </c>
      <c r="S36" s="12" t="str">
        <f>"11 35"</f>
        <v>11 35</v>
      </c>
      <c r="T36" s="13" t="s">
        <v>67</v>
      </c>
      <c r="U36" s="12" t="str">
        <f>"12 03"</f>
        <v>12 03</v>
      </c>
      <c r="V36" s="13" t="s">
        <v>67</v>
      </c>
      <c r="W36" s="12" t="str">
        <f>"12 45"</f>
        <v>12 45</v>
      </c>
      <c r="X36" s="12" t="str">
        <f>"13 11"</f>
        <v>13 11</v>
      </c>
      <c r="Y36" s="12" t="str">
        <f>"13 45"</f>
        <v>13 45</v>
      </c>
      <c r="Z36" s="13" t="s">
        <v>67</v>
      </c>
      <c r="AA36" s="13" t="s">
        <v>67</v>
      </c>
      <c r="AB36" s="12" t="str">
        <f>"14 44"</f>
        <v>14 44</v>
      </c>
      <c r="AC36" s="12" t="str">
        <f>"15 17"</f>
        <v>15 17</v>
      </c>
      <c r="AD36" s="12" t="str">
        <f>"15 43"</f>
        <v>15 43</v>
      </c>
      <c r="AE36" s="13" t="s">
        <v>67</v>
      </c>
      <c r="AF36" s="13" t="s">
        <v>67</v>
      </c>
      <c r="AG36" s="13" t="s">
        <v>67</v>
      </c>
      <c r="AH36" s="12" t="str">
        <f>"16 44"</f>
        <v>16 44</v>
      </c>
      <c r="AI36" s="12" t="str">
        <f>"17 18"</f>
        <v>17 18</v>
      </c>
      <c r="AJ36" s="12" t="str">
        <f>"17 44"</f>
        <v>17 44</v>
      </c>
      <c r="AK36" s="13" t="s">
        <v>67</v>
      </c>
      <c r="AL36" s="13" t="s">
        <v>67</v>
      </c>
      <c r="AM36" s="12" t="str">
        <f>"18 45"</f>
        <v>18 45</v>
      </c>
      <c r="AN36" s="12" t="str">
        <f>"19 20"</f>
        <v>19 20</v>
      </c>
      <c r="AO36" s="12" t="str">
        <f>"19 44"</f>
        <v>19 44</v>
      </c>
      <c r="AP36" s="13" t="s">
        <v>67</v>
      </c>
      <c r="AQ36" s="13" t="s">
        <v>67</v>
      </c>
      <c r="AR36" s="13" t="s">
        <v>67</v>
      </c>
      <c r="AS36" s="12" t="str">
        <f>"20 54"</f>
        <v>20 54</v>
      </c>
      <c r="AT36" s="12" t="str">
        <f>"21 22"</f>
        <v>21 22</v>
      </c>
      <c r="AU36" s="13" t="s">
        <v>67</v>
      </c>
      <c r="AV36" s="12" t="str">
        <f>"21 52"</f>
        <v>21 52</v>
      </c>
      <c r="AW36" s="13" t="s">
        <v>67</v>
      </c>
      <c r="AX36" s="13" t="s">
        <v>67</v>
      </c>
      <c r="AY36" s="12" t="str">
        <f>"23 05"</f>
        <v>23 05</v>
      </c>
      <c r="AZ36" s="13" t="s">
        <v>67</v>
      </c>
      <c r="BA36" s="12" t="str">
        <f>"00 11"</f>
        <v>00 11</v>
      </c>
      <c r="BB36" s="13" t="s">
        <v>67</v>
      </c>
      <c r="BC36" s="12" t="str">
        <f>"00 25"</f>
        <v>00 25</v>
      </c>
      <c r="BD36" s="13" t="s">
        <v>67</v>
      </c>
      <c r="BE36" s="13" t="s">
        <v>67</v>
      </c>
      <c r="BF36" s="13" t="s">
        <v>67</v>
      </c>
    </row>
  </sheetData>
  <pageMargins left="0.75" right="0.75" top="1" bottom="1" header="0.5" footer="0.5"/>
  <pageSetup paperSize="9" orientation="portrait" r:id="rId1"/>
</worksheet>
</file>

<file path=docMetadata/LabelInfo.xml><?xml version="1.0" encoding="utf-8"?>
<clbl:labelList xmlns:clbl="http://schemas.microsoft.com/office/2020/mipLabelMetadata">
  <clbl:label id="{87dcd024-3019-4826-9956-ba76b2a04ff4}" enabled="0" method="" siteId="{87dcd024-3019-4826-9956-ba76b2a04ff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Manchester+Chester &gt; Cardiff 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Campain</dc:creator>
  <cp:lastModifiedBy>Steve Whitley</cp:lastModifiedBy>
  <dcterms:created xsi:type="dcterms:W3CDTF">2024-03-12T16:16:58Z</dcterms:created>
  <dcterms:modified xsi:type="dcterms:W3CDTF">2024-03-21T05:59:51Z</dcterms:modified>
</cp:coreProperties>
</file>